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nnées\1.UPRT\0-UPRT.fait\1-UPRT.FR-SITE-WEB\ff-fiches-fabrications\ff.fiches.fabrication.2023\ffr.restaurant.2023\"/>
    </mc:Choice>
  </mc:AlternateContent>
  <xr:revisionPtr revIDLastSave="0" documentId="13_ncr:1_{2230C714-93C5-49BD-82B7-22D33C2E4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" sheetId="7" r:id="rId1"/>
    <sheet name="MOTEUR_ROBUSTE_200Q" sheetId="2" r:id="rId2"/>
    <sheet name="MODE_EMPLOI_MOTEUR" sheetId="6" r:id="rId3"/>
    <sheet name="Procédure_remplissage" sheetId="5" r:id="rId4"/>
    <sheet name="ChatGPT" sheetId="3" r:id="rId5"/>
    <sheet name="Transmission des savoirs.2025" sheetId="9" r:id="rId6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2" i="9" l="1"/>
  <c r="BC5" i="9" s="1"/>
  <c r="D29" i="9"/>
  <c r="BE7" i="9"/>
  <c r="BE6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F1" i="9"/>
  <c r="BE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A1" i="9"/>
  <c r="BE5" i="9" l="1"/>
  <c r="BE3" i="9"/>
  <c r="BF3" i="9"/>
  <c r="BE4" i="9"/>
  <c r="B6" i="2"/>
  <c r="AQ1082" i="2"/>
  <c r="AN1082" i="2"/>
  <c r="AM1082" i="2"/>
  <c r="AL1082" i="2"/>
  <c r="AQ1081" i="2"/>
  <c r="AN1081" i="2"/>
  <c r="AM1081" i="2"/>
  <c r="AL1081" i="2"/>
  <c r="AQ1080" i="2"/>
  <c r="AN1080" i="2"/>
  <c r="AM1080" i="2"/>
  <c r="AL1080" i="2"/>
  <c r="AQ1079" i="2"/>
  <c r="AN1079" i="2"/>
  <c r="AM1079" i="2"/>
  <c r="AL1079" i="2"/>
  <c r="AQ1078" i="2"/>
  <c r="AN1078" i="2"/>
  <c r="AM1078" i="2"/>
  <c r="AL1078" i="2"/>
  <c r="AQ1077" i="2"/>
  <c r="AN1077" i="2"/>
  <c r="AM1077" i="2"/>
  <c r="AL1077" i="2"/>
  <c r="AQ1076" i="2"/>
  <c r="AN1076" i="2"/>
  <c r="AM1076" i="2"/>
  <c r="AL1076" i="2"/>
  <c r="AQ1075" i="2"/>
  <c r="AN1075" i="2"/>
  <c r="AM1075" i="2"/>
  <c r="AL1075" i="2"/>
  <c r="AQ1074" i="2"/>
  <c r="AN1074" i="2"/>
  <c r="AM1074" i="2"/>
  <c r="AL1074" i="2"/>
  <c r="AQ1073" i="2"/>
  <c r="AN1073" i="2"/>
  <c r="AM1073" i="2"/>
  <c r="AL1073" i="2"/>
  <c r="AQ1072" i="2"/>
  <c r="AN1072" i="2"/>
  <c r="AM1072" i="2"/>
  <c r="AL1072" i="2"/>
  <c r="AQ1071" i="2"/>
  <c r="AN1071" i="2"/>
  <c r="AM1071" i="2"/>
  <c r="AL1071" i="2"/>
  <c r="AQ1070" i="2"/>
  <c r="AN1070" i="2"/>
  <c r="AM1070" i="2"/>
  <c r="AL1070" i="2"/>
  <c r="AQ1069" i="2"/>
  <c r="AN1069" i="2"/>
  <c r="AM1069" i="2"/>
  <c r="AL1069" i="2"/>
  <c r="AQ1068" i="2"/>
  <c r="AN1068" i="2"/>
  <c r="AM1068" i="2"/>
  <c r="AL1068" i="2"/>
  <c r="AQ1067" i="2"/>
  <c r="AN1067" i="2"/>
  <c r="AM1067" i="2"/>
  <c r="AL1067" i="2"/>
  <c r="AQ1066" i="2"/>
  <c r="AN1066" i="2"/>
  <c r="AM1066" i="2"/>
  <c r="AL1066" i="2"/>
  <c r="AQ1065" i="2"/>
  <c r="AN1065" i="2"/>
  <c r="AM1065" i="2"/>
  <c r="AL1065" i="2"/>
  <c r="AQ1064" i="2"/>
  <c r="AN1064" i="2"/>
  <c r="AM1064" i="2"/>
  <c r="AL1064" i="2"/>
  <c r="AQ1063" i="2"/>
  <c r="AN1063" i="2"/>
  <c r="AM1063" i="2"/>
  <c r="AL1063" i="2"/>
  <c r="AQ1062" i="2"/>
  <c r="AN1062" i="2"/>
  <c r="AM1062" i="2"/>
  <c r="AL1062" i="2"/>
  <c r="AQ1061" i="2"/>
  <c r="AN1061" i="2"/>
  <c r="AM1061" i="2"/>
  <c r="AL1061" i="2"/>
  <c r="AQ1060" i="2"/>
  <c r="AN1060" i="2"/>
  <c r="AM1060" i="2"/>
  <c r="AL1060" i="2"/>
  <c r="AQ1059" i="2"/>
  <c r="AN1059" i="2"/>
  <c r="AM1059" i="2"/>
  <c r="AL1059" i="2"/>
  <c r="AQ1058" i="2"/>
  <c r="AN1058" i="2"/>
  <c r="AM1058" i="2"/>
  <c r="AL1058" i="2"/>
  <c r="AQ1057" i="2"/>
  <c r="AN1057" i="2"/>
  <c r="AM1057" i="2"/>
  <c r="AL1057" i="2"/>
  <c r="AQ1056" i="2"/>
  <c r="AN1056" i="2"/>
  <c r="AM1056" i="2"/>
  <c r="AL1056" i="2"/>
  <c r="AQ1055" i="2"/>
  <c r="AN1055" i="2"/>
  <c r="AM1055" i="2"/>
  <c r="AL1055" i="2"/>
  <c r="AQ1054" i="2"/>
  <c r="AN1054" i="2"/>
  <c r="AM1054" i="2"/>
  <c r="AL1054" i="2"/>
  <c r="AQ1053" i="2"/>
  <c r="AN1053" i="2"/>
  <c r="AM1053" i="2"/>
  <c r="AL1053" i="2"/>
  <c r="AQ1052" i="2"/>
  <c r="AN1052" i="2"/>
  <c r="AM1052" i="2"/>
  <c r="AL1052" i="2"/>
  <c r="AQ1051" i="2"/>
  <c r="AN1051" i="2"/>
  <c r="AM1051" i="2"/>
  <c r="AL1051" i="2"/>
  <c r="AQ1050" i="2"/>
  <c r="AN1050" i="2"/>
  <c r="AM1050" i="2"/>
  <c r="AL1050" i="2"/>
  <c r="AQ1049" i="2"/>
  <c r="AN1049" i="2"/>
  <c r="AM1049" i="2"/>
  <c r="AL1049" i="2"/>
  <c r="AQ1048" i="2"/>
  <c r="AN1048" i="2"/>
  <c r="AM1048" i="2"/>
  <c r="AL1048" i="2"/>
  <c r="AQ1047" i="2"/>
  <c r="AN1047" i="2"/>
  <c r="AM1047" i="2"/>
  <c r="AL1047" i="2"/>
  <c r="AQ1046" i="2"/>
  <c r="AN1046" i="2"/>
  <c r="AM1046" i="2"/>
  <c r="AL1046" i="2"/>
  <c r="AQ1045" i="2"/>
  <c r="AN1045" i="2"/>
  <c r="AM1045" i="2"/>
  <c r="AL1045" i="2"/>
  <c r="AQ1044" i="2"/>
  <c r="AN1044" i="2"/>
  <c r="AM1044" i="2"/>
  <c r="AL1044" i="2"/>
  <c r="AQ1043" i="2"/>
  <c r="AN1043" i="2"/>
  <c r="AM1043" i="2"/>
  <c r="AL1043" i="2"/>
  <c r="AQ1042" i="2"/>
  <c r="AN1042" i="2"/>
  <c r="AM1042" i="2"/>
  <c r="AL1042" i="2"/>
  <c r="AQ1041" i="2"/>
  <c r="AN1041" i="2"/>
  <c r="AM1041" i="2"/>
  <c r="AL1041" i="2"/>
  <c r="AQ1040" i="2"/>
  <c r="AN1040" i="2"/>
  <c r="AM1040" i="2"/>
  <c r="AL1040" i="2"/>
  <c r="AQ1039" i="2"/>
  <c r="AN1039" i="2"/>
  <c r="AM1039" i="2"/>
  <c r="AL1039" i="2"/>
  <c r="AQ1038" i="2"/>
  <c r="AN1038" i="2"/>
  <c r="AM1038" i="2"/>
  <c r="AL1038" i="2"/>
  <c r="AQ1037" i="2"/>
  <c r="AN1037" i="2"/>
  <c r="AM1037" i="2"/>
  <c r="AL1037" i="2"/>
  <c r="AQ1036" i="2"/>
  <c r="AN1036" i="2"/>
  <c r="AM1036" i="2"/>
  <c r="AL1036" i="2"/>
  <c r="AQ1035" i="2"/>
  <c r="AN1035" i="2"/>
  <c r="AM1035" i="2"/>
  <c r="AL1035" i="2"/>
  <c r="AQ1034" i="2"/>
  <c r="AN1034" i="2"/>
  <c r="AM1034" i="2"/>
  <c r="AL1034" i="2"/>
  <c r="AQ1033" i="2"/>
  <c r="AN1033" i="2"/>
  <c r="AM1033" i="2"/>
  <c r="AL1033" i="2"/>
  <c r="AQ1032" i="2"/>
  <c r="AN1032" i="2"/>
  <c r="AM1032" i="2"/>
  <c r="AL1032" i="2"/>
  <c r="AQ1031" i="2"/>
  <c r="AN1031" i="2"/>
  <c r="AM1031" i="2"/>
  <c r="AL1031" i="2"/>
  <c r="AQ1030" i="2"/>
  <c r="AN1030" i="2"/>
  <c r="AM1030" i="2"/>
  <c r="AL1030" i="2"/>
  <c r="AQ1029" i="2"/>
  <c r="AN1029" i="2"/>
  <c r="AM1029" i="2"/>
  <c r="AL1029" i="2"/>
  <c r="AQ1028" i="2"/>
  <c r="AN1028" i="2"/>
  <c r="AM1028" i="2"/>
  <c r="AL1028" i="2"/>
  <c r="AQ1027" i="2"/>
  <c r="AN1027" i="2"/>
  <c r="AM1027" i="2"/>
  <c r="AL1027" i="2"/>
  <c r="AQ1026" i="2"/>
  <c r="AN1026" i="2"/>
  <c r="AM1026" i="2"/>
  <c r="AL1026" i="2"/>
  <c r="AQ1025" i="2"/>
  <c r="AN1025" i="2"/>
  <c r="AM1025" i="2"/>
  <c r="AL1025" i="2"/>
  <c r="AQ1024" i="2"/>
  <c r="AN1024" i="2"/>
  <c r="AM1024" i="2"/>
  <c r="AL1024" i="2"/>
  <c r="AQ1023" i="2"/>
  <c r="AN1023" i="2"/>
  <c r="AM1023" i="2"/>
  <c r="AL1023" i="2"/>
  <c r="AQ1022" i="2"/>
  <c r="AN1022" i="2"/>
  <c r="AM1022" i="2"/>
  <c r="AL1022" i="2"/>
  <c r="AQ1021" i="2"/>
  <c r="AN1021" i="2"/>
  <c r="AM1021" i="2"/>
  <c r="AL1021" i="2"/>
  <c r="AQ1020" i="2"/>
  <c r="AN1020" i="2"/>
  <c r="AM1020" i="2"/>
  <c r="AL1020" i="2"/>
  <c r="AQ1019" i="2"/>
  <c r="AN1019" i="2"/>
  <c r="AM1019" i="2"/>
  <c r="AL1019" i="2"/>
  <c r="AQ1018" i="2"/>
  <c r="AN1018" i="2"/>
  <c r="AM1018" i="2"/>
  <c r="AL1018" i="2"/>
  <c r="AQ1017" i="2"/>
  <c r="AN1017" i="2"/>
  <c r="AM1017" i="2"/>
  <c r="AL1017" i="2"/>
  <c r="AQ1016" i="2"/>
  <c r="AN1016" i="2"/>
  <c r="AM1016" i="2"/>
  <c r="AL1016" i="2"/>
  <c r="AQ1015" i="2"/>
  <c r="AN1015" i="2"/>
  <c r="AM1015" i="2"/>
  <c r="AL1015" i="2"/>
  <c r="AQ1014" i="2"/>
  <c r="AN1014" i="2"/>
  <c r="AM1014" i="2"/>
  <c r="AL1014" i="2"/>
  <c r="AQ1013" i="2"/>
  <c r="AN1013" i="2"/>
  <c r="AM1013" i="2"/>
  <c r="AL1013" i="2"/>
  <c r="AQ1012" i="2"/>
  <c r="AN1012" i="2"/>
  <c r="AM1012" i="2"/>
  <c r="AL1012" i="2"/>
  <c r="AQ1011" i="2"/>
  <c r="AN1011" i="2"/>
  <c r="AM1011" i="2"/>
  <c r="AL1011" i="2"/>
  <c r="AQ1010" i="2"/>
  <c r="AN1010" i="2"/>
  <c r="AM1010" i="2"/>
  <c r="AL1010" i="2"/>
  <c r="AQ1009" i="2"/>
  <c r="AN1009" i="2"/>
  <c r="AM1009" i="2"/>
  <c r="AL1009" i="2"/>
  <c r="AQ1008" i="2"/>
  <c r="AN1008" i="2"/>
  <c r="AM1008" i="2"/>
  <c r="AL1008" i="2"/>
  <c r="AQ1007" i="2"/>
  <c r="AN1007" i="2"/>
  <c r="AM1007" i="2"/>
  <c r="AL1007" i="2"/>
  <c r="AQ1006" i="2"/>
  <c r="AN1006" i="2"/>
  <c r="AM1006" i="2"/>
  <c r="AL1006" i="2"/>
  <c r="AQ1005" i="2"/>
  <c r="AN1005" i="2"/>
  <c r="AM1005" i="2"/>
  <c r="AL1005" i="2"/>
  <c r="AQ1004" i="2"/>
  <c r="AN1004" i="2"/>
  <c r="AM1004" i="2"/>
  <c r="AL1004" i="2"/>
  <c r="AQ1003" i="2"/>
  <c r="AN1003" i="2"/>
  <c r="AM1003" i="2"/>
  <c r="AL1003" i="2"/>
  <c r="AQ1002" i="2"/>
  <c r="AN1002" i="2"/>
  <c r="AM1002" i="2"/>
  <c r="AL1002" i="2"/>
  <c r="AQ1001" i="2"/>
  <c r="AN1001" i="2"/>
  <c r="AM1001" i="2"/>
  <c r="AL1001" i="2"/>
  <c r="AQ1000" i="2"/>
  <c r="AN1000" i="2"/>
  <c r="AM1000" i="2"/>
  <c r="AL1000" i="2"/>
  <c r="AQ999" i="2"/>
  <c r="AN999" i="2"/>
  <c r="AM999" i="2"/>
  <c r="AL999" i="2"/>
  <c r="AQ998" i="2"/>
  <c r="AN998" i="2"/>
  <c r="AM998" i="2"/>
  <c r="AL998" i="2"/>
  <c r="AQ997" i="2"/>
  <c r="AN997" i="2"/>
  <c r="AM997" i="2"/>
  <c r="AL997" i="2"/>
  <c r="AQ996" i="2"/>
  <c r="AN996" i="2"/>
  <c r="AM996" i="2"/>
  <c r="AL996" i="2"/>
  <c r="AQ995" i="2"/>
  <c r="AN995" i="2"/>
  <c r="AM995" i="2"/>
  <c r="AL995" i="2"/>
  <c r="AQ994" i="2"/>
  <c r="AN994" i="2"/>
  <c r="AM994" i="2"/>
  <c r="AL994" i="2"/>
  <c r="AQ993" i="2"/>
  <c r="AN993" i="2"/>
  <c r="AM993" i="2"/>
  <c r="AL993" i="2"/>
  <c r="AQ992" i="2"/>
  <c r="AN992" i="2"/>
  <c r="AM992" i="2"/>
  <c r="AL992" i="2"/>
  <c r="AQ991" i="2"/>
  <c r="AN991" i="2"/>
  <c r="AM991" i="2"/>
  <c r="AL991" i="2"/>
  <c r="AQ990" i="2"/>
  <c r="AN990" i="2"/>
  <c r="AM990" i="2"/>
  <c r="AL990" i="2"/>
  <c r="AQ989" i="2"/>
  <c r="AN989" i="2"/>
  <c r="AM989" i="2"/>
  <c r="AL989" i="2"/>
  <c r="AQ988" i="2"/>
  <c r="AN988" i="2"/>
  <c r="AM988" i="2"/>
  <c r="AL988" i="2"/>
  <c r="AQ987" i="2"/>
  <c r="AN987" i="2"/>
  <c r="AM987" i="2"/>
  <c r="AL987" i="2"/>
  <c r="AQ986" i="2"/>
  <c r="AN986" i="2"/>
  <c r="AM986" i="2"/>
  <c r="AL986" i="2"/>
  <c r="AQ985" i="2"/>
  <c r="AN985" i="2"/>
  <c r="AM985" i="2"/>
  <c r="AL985" i="2"/>
  <c r="AQ984" i="2"/>
  <c r="AN984" i="2"/>
  <c r="AM984" i="2"/>
  <c r="AL984" i="2"/>
  <c r="AQ983" i="2"/>
  <c r="AN983" i="2"/>
  <c r="AM983" i="2"/>
  <c r="AL983" i="2"/>
  <c r="AQ982" i="2"/>
  <c r="AN982" i="2"/>
  <c r="AM982" i="2"/>
  <c r="AL982" i="2"/>
  <c r="AQ981" i="2"/>
  <c r="AN981" i="2"/>
  <c r="AM981" i="2"/>
  <c r="AL981" i="2"/>
  <c r="AQ980" i="2"/>
  <c r="AN980" i="2"/>
  <c r="AM980" i="2"/>
  <c r="AL980" i="2"/>
  <c r="AQ979" i="2"/>
  <c r="AN979" i="2"/>
  <c r="AM979" i="2"/>
  <c r="AL979" i="2"/>
  <c r="AQ978" i="2"/>
  <c r="AN978" i="2"/>
  <c r="AM978" i="2"/>
  <c r="AL978" i="2"/>
  <c r="AQ977" i="2"/>
  <c r="AN977" i="2"/>
  <c r="AM977" i="2"/>
  <c r="AL977" i="2"/>
  <c r="AQ976" i="2"/>
  <c r="AN976" i="2"/>
  <c r="AM976" i="2"/>
  <c r="AL976" i="2"/>
  <c r="AQ975" i="2"/>
  <c r="AN975" i="2"/>
  <c r="AM975" i="2"/>
  <c r="AL975" i="2"/>
  <c r="AQ974" i="2"/>
  <c r="AN974" i="2"/>
  <c r="AM974" i="2"/>
  <c r="AL974" i="2"/>
  <c r="AQ973" i="2"/>
  <c r="AN973" i="2"/>
  <c r="AM973" i="2"/>
  <c r="AL973" i="2"/>
  <c r="AQ972" i="2"/>
  <c r="AN972" i="2"/>
  <c r="AM972" i="2"/>
  <c r="AL972" i="2"/>
  <c r="AQ971" i="2"/>
  <c r="AN971" i="2"/>
  <c r="AM971" i="2"/>
  <c r="AL971" i="2"/>
  <c r="AQ970" i="2"/>
  <c r="AN970" i="2"/>
  <c r="AM970" i="2"/>
  <c r="AL970" i="2"/>
  <c r="AQ969" i="2"/>
  <c r="AN969" i="2"/>
  <c r="AM969" i="2"/>
  <c r="AL969" i="2"/>
  <c r="AQ968" i="2"/>
  <c r="AN968" i="2"/>
  <c r="AM968" i="2"/>
  <c r="AL968" i="2"/>
  <c r="AQ967" i="2"/>
  <c r="AN967" i="2"/>
  <c r="AM967" i="2"/>
  <c r="AL967" i="2"/>
  <c r="AQ966" i="2"/>
  <c r="AN966" i="2"/>
  <c r="AM966" i="2"/>
  <c r="AL966" i="2"/>
  <c r="AQ965" i="2"/>
  <c r="AN965" i="2"/>
  <c r="AM965" i="2"/>
  <c r="AL965" i="2"/>
  <c r="AQ964" i="2"/>
  <c r="AN964" i="2"/>
  <c r="AM964" i="2"/>
  <c r="AL964" i="2"/>
  <c r="AQ963" i="2"/>
  <c r="AN963" i="2"/>
  <c r="AM963" i="2"/>
  <c r="AL963" i="2"/>
  <c r="AQ962" i="2"/>
  <c r="AN962" i="2"/>
  <c r="AM962" i="2"/>
  <c r="AL962" i="2"/>
  <c r="AQ961" i="2"/>
  <c r="AN961" i="2"/>
  <c r="AM961" i="2"/>
  <c r="AL961" i="2"/>
  <c r="AQ960" i="2"/>
  <c r="AN960" i="2"/>
  <c r="AM960" i="2"/>
  <c r="AL960" i="2"/>
  <c r="AQ959" i="2"/>
  <c r="AN959" i="2"/>
  <c r="AM959" i="2"/>
  <c r="AL959" i="2"/>
  <c r="AQ958" i="2"/>
  <c r="AN958" i="2"/>
  <c r="AM958" i="2"/>
  <c r="AL958" i="2"/>
  <c r="AQ957" i="2"/>
  <c r="AN957" i="2"/>
  <c r="AM957" i="2"/>
  <c r="AL957" i="2"/>
  <c r="AQ956" i="2"/>
  <c r="AN956" i="2"/>
  <c r="AM956" i="2"/>
  <c r="AL956" i="2"/>
  <c r="AQ955" i="2"/>
  <c r="AN955" i="2"/>
  <c r="AM955" i="2"/>
  <c r="AL955" i="2"/>
  <c r="AQ954" i="2"/>
  <c r="AN954" i="2"/>
  <c r="AM954" i="2"/>
  <c r="AL954" i="2"/>
  <c r="AQ953" i="2"/>
  <c r="AN953" i="2"/>
  <c r="AM953" i="2"/>
  <c r="AL953" i="2"/>
  <c r="AQ952" i="2"/>
  <c r="AN952" i="2"/>
  <c r="AM952" i="2"/>
  <c r="AL952" i="2"/>
  <c r="AQ951" i="2"/>
  <c r="AN951" i="2"/>
  <c r="AM951" i="2"/>
  <c r="AL951" i="2"/>
  <c r="AQ950" i="2"/>
  <c r="AN950" i="2"/>
  <c r="AM950" i="2"/>
  <c r="AL950" i="2"/>
  <c r="AQ949" i="2"/>
  <c r="AN949" i="2"/>
  <c r="AM949" i="2"/>
  <c r="AL949" i="2"/>
  <c r="AQ948" i="2"/>
  <c r="AN948" i="2"/>
  <c r="AM948" i="2"/>
  <c r="AL948" i="2"/>
  <c r="AQ947" i="2"/>
  <c r="AN947" i="2"/>
  <c r="AM947" i="2"/>
  <c r="AL947" i="2"/>
  <c r="AQ946" i="2"/>
  <c r="AN946" i="2"/>
  <c r="AM946" i="2"/>
  <c r="AL946" i="2"/>
  <c r="AQ945" i="2"/>
  <c r="AN945" i="2"/>
  <c r="AM945" i="2"/>
  <c r="AL945" i="2"/>
  <c r="AQ944" i="2"/>
  <c r="AN944" i="2"/>
  <c r="AM944" i="2"/>
  <c r="AL944" i="2"/>
  <c r="AQ943" i="2"/>
  <c r="AN943" i="2"/>
  <c r="AM943" i="2"/>
  <c r="AL943" i="2"/>
  <c r="AQ942" i="2"/>
  <c r="AN942" i="2"/>
  <c r="AM942" i="2"/>
  <c r="AL942" i="2"/>
  <c r="AQ941" i="2"/>
  <c r="AN941" i="2"/>
  <c r="AM941" i="2"/>
  <c r="AL941" i="2"/>
  <c r="AQ940" i="2"/>
  <c r="AN940" i="2"/>
  <c r="AM940" i="2"/>
  <c r="AL940" i="2"/>
  <c r="AQ939" i="2"/>
  <c r="AN939" i="2"/>
  <c r="AM939" i="2"/>
  <c r="AL939" i="2"/>
  <c r="AQ938" i="2"/>
  <c r="AN938" i="2"/>
  <c r="AM938" i="2"/>
  <c r="AL938" i="2"/>
  <c r="AQ937" i="2"/>
  <c r="AN937" i="2"/>
  <c r="AM937" i="2"/>
  <c r="AL937" i="2"/>
  <c r="AQ936" i="2"/>
  <c r="AN936" i="2"/>
  <c r="AM936" i="2"/>
  <c r="AL936" i="2"/>
  <c r="AQ935" i="2"/>
  <c r="AN935" i="2"/>
  <c r="AM935" i="2"/>
  <c r="AL935" i="2"/>
  <c r="AQ934" i="2"/>
  <c r="AN934" i="2"/>
  <c r="AM934" i="2"/>
  <c r="AL934" i="2"/>
  <c r="AQ933" i="2"/>
  <c r="AN933" i="2"/>
  <c r="AM933" i="2"/>
  <c r="AL933" i="2"/>
  <c r="AQ932" i="2"/>
  <c r="AN932" i="2"/>
  <c r="AM932" i="2"/>
  <c r="AL932" i="2"/>
  <c r="AQ931" i="2"/>
  <c r="AN931" i="2"/>
  <c r="AM931" i="2"/>
  <c r="AL931" i="2"/>
  <c r="AQ930" i="2"/>
  <c r="AN930" i="2"/>
  <c r="AM930" i="2"/>
  <c r="AL930" i="2"/>
  <c r="AQ929" i="2"/>
  <c r="AN929" i="2"/>
  <c r="AM929" i="2"/>
  <c r="AL929" i="2"/>
  <c r="AQ928" i="2"/>
  <c r="AN928" i="2"/>
  <c r="AM928" i="2"/>
  <c r="AL928" i="2"/>
  <c r="AQ927" i="2"/>
  <c r="AN927" i="2"/>
  <c r="AM927" i="2"/>
  <c r="AL927" i="2"/>
  <c r="AQ926" i="2"/>
  <c r="AN926" i="2"/>
  <c r="AM926" i="2"/>
  <c r="AL926" i="2"/>
  <c r="AQ925" i="2"/>
  <c r="AN925" i="2"/>
  <c r="AM925" i="2"/>
  <c r="AL925" i="2"/>
  <c r="AQ924" i="2"/>
  <c r="AN924" i="2"/>
  <c r="AM924" i="2"/>
  <c r="AL924" i="2"/>
  <c r="AQ923" i="2"/>
  <c r="AN923" i="2"/>
  <c r="AM923" i="2"/>
  <c r="AL923" i="2"/>
  <c r="AQ922" i="2"/>
  <c r="AN922" i="2"/>
  <c r="AM922" i="2"/>
  <c r="AL922" i="2"/>
  <c r="AQ921" i="2"/>
  <c r="AN921" i="2"/>
  <c r="AM921" i="2"/>
  <c r="AL921" i="2"/>
  <c r="AQ920" i="2"/>
  <c r="AN920" i="2"/>
  <c r="AM920" i="2"/>
  <c r="AL920" i="2"/>
  <c r="AQ919" i="2"/>
  <c r="AN919" i="2"/>
  <c r="AM919" i="2"/>
  <c r="AL919" i="2"/>
  <c r="AQ918" i="2"/>
  <c r="AN918" i="2"/>
  <c r="AM918" i="2"/>
  <c r="AL918" i="2"/>
  <c r="AQ917" i="2"/>
  <c r="AN917" i="2"/>
  <c r="AM917" i="2"/>
  <c r="AL917" i="2"/>
  <c r="AQ916" i="2"/>
  <c r="AN916" i="2"/>
  <c r="AM916" i="2"/>
  <c r="AL916" i="2"/>
  <c r="AQ915" i="2"/>
  <c r="AN915" i="2"/>
  <c r="AM915" i="2"/>
  <c r="AL915" i="2"/>
  <c r="AQ914" i="2"/>
  <c r="AN914" i="2"/>
  <c r="AM914" i="2"/>
  <c r="AL914" i="2"/>
  <c r="AQ913" i="2"/>
  <c r="AN913" i="2"/>
  <c r="AM913" i="2"/>
  <c r="AL913" i="2"/>
  <c r="AQ912" i="2"/>
  <c r="AN912" i="2"/>
  <c r="AM912" i="2"/>
  <c r="AL912" i="2"/>
  <c r="AQ911" i="2"/>
  <c r="AN911" i="2"/>
  <c r="AM911" i="2"/>
  <c r="AL911" i="2"/>
  <c r="AQ910" i="2"/>
  <c r="AN910" i="2"/>
  <c r="AM910" i="2"/>
  <c r="AL910" i="2"/>
  <c r="AQ909" i="2"/>
  <c r="AN909" i="2"/>
  <c r="AM909" i="2"/>
  <c r="AL909" i="2"/>
  <c r="AQ908" i="2"/>
  <c r="AN908" i="2"/>
  <c r="AM908" i="2"/>
  <c r="AL908" i="2"/>
  <c r="AQ907" i="2"/>
  <c r="AN907" i="2"/>
  <c r="AM907" i="2"/>
  <c r="AL907" i="2"/>
  <c r="AQ906" i="2"/>
  <c r="AN906" i="2"/>
  <c r="AM906" i="2"/>
  <c r="AL906" i="2"/>
  <c r="AQ905" i="2"/>
  <c r="AN905" i="2"/>
  <c r="AM905" i="2"/>
  <c r="AL905" i="2"/>
  <c r="AQ904" i="2"/>
  <c r="AN904" i="2"/>
  <c r="AM904" i="2"/>
  <c r="AL904" i="2"/>
  <c r="AQ903" i="2"/>
  <c r="AN903" i="2"/>
  <c r="AM903" i="2"/>
  <c r="AL903" i="2"/>
  <c r="AQ902" i="2"/>
  <c r="AN902" i="2"/>
  <c r="AM902" i="2"/>
  <c r="AL902" i="2"/>
  <c r="AQ901" i="2"/>
  <c r="AN901" i="2"/>
  <c r="AM901" i="2"/>
  <c r="AL901" i="2"/>
  <c r="AQ900" i="2"/>
  <c r="AN900" i="2"/>
  <c r="AM900" i="2"/>
  <c r="AL900" i="2"/>
  <c r="AQ899" i="2"/>
  <c r="AN899" i="2"/>
  <c r="AM899" i="2"/>
  <c r="AL899" i="2"/>
  <c r="AQ898" i="2"/>
  <c r="AN898" i="2"/>
  <c r="AM898" i="2"/>
  <c r="AL898" i="2"/>
  <c r="AQ897" i="2"/>
  <c r="AN897" i="2"/>
  <c r="AM897" i="2"/>
  <c r="AL897" i="2"/>
  <c r="AQ896" i="2"/>
  <c r="AN896" i="2"/>
  <c r="AM896" i="2"/>
  <c r="AL896" i="2"/>
  <c r="AQ895" i="2"/>
  <c r="AN895" i="2"/>
  <c r="AM895" i="2"/>
  <c r="AL895" i="2"/>
  <c r="AQ894" i="2"/>
  <c r="AN894" i="2"/>
  <c r="AM894" i="2"/>
  <c r="AL894" i="2"/>
  <c r="AQ893" i="2"/>
  <c r="AN893" i="2"/>
  <c r="AM893" i="2"/>
  <c r="AL893" i="2"/>
  <c r="AQ892" i="2"/>
  <c r="AN892" i="2"/>
  <c r="AM892" i="2"/>
  <c r="AL892" i="2"/>
  <c r="AQ891" i="2"/>
  <c r="AN891" i="2"/>
  <c r="AM891" i="2"/>
  <c r="AL891" i="2"/>
  <c r="AQ890" i="2"/>
  <c r="AN890" i="2"/>
  <c r="AM890" i="2"/>
  <c r="AL890" i="2"/>
  <c r="AQ889" i="2"/>
  <c r="AN889" i="2"/>
  <c r="AM889" i="2"/>
  <c r="AL889" i="2"/>
  <c r="AQ888" i="2"/>
  <c r="AN888" i="2"/>
  <c r="AM888" i="2"/>
  <c r="AL888" i="2"/>
  <c r="AQ887" i="2"/>
  <c r="AN887" i="2"/>
  <c r="AM887" i="2"/>
  <c r="AL887" i="2"/>
  <c r="AQ886" i="2"/>
  <c r="AN886" i="2"/>
  <c r="AM886" i="2"/>
  <c r="AL886" i="2"/>
  <c r="AQ885" i="2"/>
  <c r="AN885" i="2"/>
  <c r="AM885" i="2"/>
  <c r="AL885" i="2"/>
  <c r="AQ884" i="2"/>
  <c r="AN884" i="2"/>
  <c r="AM884" i="2"/>
  <c r="AL884" i="2"/>
  <c r="AQ883" i="2"/>
  <c r="AN883" i="2"/>
  <c r="AM883" i="2"/>
  <c r="AL883" i="2"/>
  <c r="AQ882" i="2"/>
  <c r="AN882" i="2"/>
  <c r="AM882" i="2"/>
  <c r="AL882" i="2"/>
  <c r="AQ881" i="2"/>
  <c r="AN881" i="2"/>
  <c r="AM881" i="2"/>
  <c r="AL881" i="2"/>
  <c r="AQ880" i="2"/>
  <c r="AN880" i="2"/>
  <c r="AM880" i="2"/>
  <c r="AL880" i="2"/>
  <c r="AQ879" i="2"/>
  <c r="AN879" i="2"/>
  <c r="AM879" i="2"/>
  <c r="AL879" i="2"/>
  <c r="AQ878" i="2"/>
  <c r="AN878" i="2"/>
  <c r="AM878" i="2"/>
  <c r="AL878" i="2"/>
  <c r="AQ877" i="2"/>
  <c r="AN877" i="2"/>
  <c r="AM877" i="2"/>
  <c r="AL877" i="2"/>
  <c r="AQ876" i="2"/>
  <c r="AN876" i="2"/>
  <c r="AM876" i="2"/>
  <c r="AL876" i="2"/>
  <c r="AQ875" i="2"/>
  <c r="AN875" i="2"/>
  <c r="AM875" i="2"/>
  <c r="AL875" i="2"/>
  <c r="AQ874" i="2"/>
  <c r="AN874" i="2"/>
  <c r="AM874" i="2"/>
  <c r="AL874" i="2"/>
  <c r="AQ873" i="2"/>
  <c r="AN873" i="2"/>
  <c r="AM873" i="2"/>
  <c r="AL873" i="2"/>
  <c r="AQ872" i="2"/>
  <c r="AN872" i="2"/>
  <c r="AM872" i="2"/>
  <c r="AL872" i="2"/>
  <c r="AQ871" i="2"/>
  <c r="AN871" i="2"/>
  <c r="AM871" i="2"/>
  <c r="AL871" i="2"/>
  <c r="AQ870" i="2"/>
  <c r="AN870" i="2"/>
  <c r="AM870" i="2"/>
  <c r="AL870" i="2"/>
  <c r="AQ869" i="2"/>
  <c r="AN869" i="2"/>
  <c r="AM869" i="2"/>
  <c r="AL869" i="2"/>
  <c r="AQ868" i="2"/>
  <c r="AN868" i="2"/>
  <c r="AM868" i="2"/>
  <c r="AL868" i="2"/>
  <c r="AQ867" i="2"/>
  <c r="AN867" i="2"/>
  <c r="AM867" i="2"/>
  <c r="AL867" i="2"/>
  <c r="AQ866" i="2"/>
  <c r="AN866" i="2"/>
  <c r="AM866" i="2"/>
  <c r="AL866" i="2"/>
  <c r="AQ865" i="2"/>
  <c r="AN865" i="2"/>
  <c r="AM865" i="2"/>
  <c r="AL865" i="2"/>
  <c r="AQ864" i="2"/>
  <c r="AN864" i="2"/>
  <c r="AM864" i="2"/>
  <c r="AL864" i="2"/>
  <c r="AQ863" i="2"/>
  <c r="AN863" i="2"/>
  <c r="AM863" i="2"/>
  <c r="AL863" i="2"/>
  <c r="AQ862" i="2"/>
  <c r="AN862" i="2"/>
  <c r="AM862" i="2"/>
  <c r="AL862" i="2"/>
  <c r="AQ861" i="2"/>
  <c r="AN861" i="2"/>
  <c r="AM861" i="2"/>
  <c r="AL861" i="2"/>
  <c r="AQ860" i="2"/>
  <c r="AN860" i="2"/>
  <c r="AM860" i="2"/>
  <c r="AL860" i="2"/>
  <c r="AQ859" i="2"/>
  <c r="AN859" i="2"/>
  <c r="AM859" i="2"/>
  <c r="AL859" i="2"/>
  <c r="AQ858" i="2"/>
  <c r="AN858" i="2"/>
  <c r="AM858" i="2"/>
  <c r="AL858" i="2"/>
  <c r="AQ857" i="2"/>
  <c r="AN857" i="2"/>
  <c r="AM857" i="2"/>
  <c r="AL857" i="2"/>
  <c r="AQ856" i="2"/>
  <c r="AN856" i="2"/>
  <c r="AM856" i="2"/>
  <c r="AL856" i="2"/>
  <c r="AQ855" i="2"/>
  <c r="AN855" i="2"/>
  <c r="AM855" i="2"/>
  <c r="AL855" i="2"/>
  <c r="AQ854" i="2"/>
  <c r="AN854" i="2"/>
  <c r="AM854" i="2"/>
  <c r="AL854" i="2"/>
  <c r="AQ853" i="2"/>
  <c r="AN853" i="2"/>
  <c r="AM853" i="2"/>
  <c r="AL853" i="2"/>
  <c r="AQ852" i="2"/>
  <c r="AN852" i="2"/>
  <c r="AM852" i="2"/>
  <c r="AL852" i="2"/>
  <c r="AQ851" i="2"/>
  <c r="AN851" i="2"/>
  <c r="AM851" i="2"/>
  <c r="AL851" i="2"/>
  <c r="AQ850" i="2"/>
  <c r="AN850" i="2"/>
  <c r="AM850" i="2"/>
  <c r="AL850" i="2"/>
  <c r="AQ849" i="2"/>
  <c r="AN849" i="2"/>
  <c r="AM849" i="2"/>
  <c r="AL849" i="2"/>
  <c r="AQ848" i="2"/>
  <c r="AN848" i="2"/>
  <c r="AM848" i="2"/>
  <c r="AL848" i="2"/>
  <c r="AQ847" i="2"/>
  <c r="AN847" i="2"/>
  <c r="AM847" i="2"/>
  <c r="AL847" i="2"/>
  <c r="AQ846" i="2"/>
  <c r="AN846" i="2"/>
  <c r="AM846" i="2"/>
  <c r="AL846" i="2"/>
  <c r="AQ845" i="2"/>
  <c r="AN845" i="2"/>
  <c r="AM845" i="2"/>
  <c r="AL845" i="2"/>
  <c r="AQ844" i="2"/>
  <c r="AN844" i="2"/>
  <c r="AM844" i="2"/>
  <c r="AL844" i="2"/>
  <c r="AQ843" i="2"/>
  <c r="AN843" i="2"/>
  <c r="AM843" i="2"/>
  <c r="AL843" i="2"/>
  <c r="AQ842" i="2"/>
  <c r="AN842" i="2"/>
  <c r="AM842" i="2"/>
  <c r="AL842" i="2"/>
  <c r="AQ841" i="2"/>
  <c r="AN841" i="2"/>
  <c r="AM841" i="2"/>
  <c r="AL841" i="2"/>
  <c r="AQ840" i="2"/>
  <c r="AN840" i="2"/>
  <c r="AM840" i="2"/>
  <c r="AL840" i="2"/>
  <c r="AQ839" i="2"/>
  <c r="AN839" i="2"/>
  <c r="AM839" i="2"/>
  <c r="AL839" i="2"/>
  <c r="AQ838" i="2"/>
  <c r="AN838" i="2"/>
  <c r="AM838" i="2"/>
  <c r="AL838" i="2"/>
  <c r="AQ837" i="2"/>
  <c r="AN837" i="2"/>
  <c r="AM837" i="2"/>
  <c r="AL837" i="2"/>
  <c r="AQ836" i="2"/>
  <c r="AN836" i="2"/>
  <c r="AM836" i="2"/>
  <c r="AL836" i="2"/>
  <c r="AQ835" i="2"/>
  <c r="AN835" i="2"/>
  <c r="AM835" i="2"/>
  <c r="AL835" i="2"/>
  <c r="AQ834" i="2"/>
  <c r="AN834" i="2"/>
  <c r="AM834" i="2"/>
  <c r="AL834" i="2"/>
  <c r="AQ833" i="2"/>
  <c r="AN833" i="2"/>
  <c r="AM833" i="2"/>
  <c r="AL833" i="2"/>
  <c r="AQ832" i="2"/>
  <c r="AN832" i="2"/>
  <c r="AM832" i="2"/>
  <c r="AL832" i="2"/>
  <c r="AQ831" i="2"/>
  <c r="AN831" i="2"/>
  <c r="AM831" i="2"/>
  <c r="AL831" i="2"/>
  <c r="AQ830" i="2"/>
  <c r="AN830" i="2"/>
  <c r="AM830" i="2"/>
  <c r="AL830" i="2"/>
  <c r="AQ829" i="2"/>
  <c r="AN829" i="2"/>
  <c r="AM829" i="2"/>
  <c r="AL829" i="2"/>
  <c r="AQ828" i="2"/>
  <c r="AN828" i="2"/>
  <c r="AM828" i="2"/>
  <c r="AL828" i="2"/>
  <c r="AQ827" i="2"/>
  <c r="AN827" i="2"/>
  <c r="AM827" i="2"/>
  <c r="AL827" i="2"/>
  <c r="AQ826" i="2"/>
  <c r="AN826" i="2"/>
  <c r="AM826" i="2"/>
  <c r="AL826" i="2"/>
  <c r="AQ825" i="2"/>
  <c r="AN825" i="2"/>
  <c r="AM825" i="2"/>
  <c r="AL825" i="2"/>
  <c r="AQ824" i="2"/>
  <c r="AN824" i="2"/>
  <c r="AM824" i="2"/>
  <c r="AL824" i="2"/>
  <c r="AQ823" i="2"/>
  <c r="AN823" i="2"/>
  <c r="AM823" i="2"/>
  <c r="AL823" i="2"/>
  <c r="AQ822" i="2"/>
  <c r="AN822" i="2"/>
  <c r="AM822" i="2"/>
  <c r="AL822" i="2"/>
  <c r="AQ821" i="2"/>
  <c r="AN821" i="2"/>
  <c r="AM821" i="2"/>
  <c r="AL821" i="2"/>
  <c r="AQ820" i="2"/>
  <c r="AN820" i="2"/>
  <c r="AM820" i="2"/>
  <c r="AL820" i="2"/>
  <c r="AQ819" i="2"/>
  <c r="AN819" i="2"/>
  <c r="AM819" i="2"/>
  <c r="AL819" i="2"/>
  <c r="AQ818" i="2"/>
  <c r="AN818" i="2"/>
  <c r="AM818" i="2"/>
  <c r="AL818" i="2"/>
  <c r="AQ817" i="2"/>
  <c r="AN817" i="2"/>
  <c r="AM817" i="2"/>
  <c r="AL817" i="2"/>
  <c r="AQ816" i="2"/>
  <c r="AN816" i="2"/>
  <c r="AM816" i="2"/>
  <c r="AL816" i="2"/>
  <c r="AQ815" i="2"/>
  <c r="AN815" i="2"/>
  <c r="AM815" i="2"/>
  <c r="AL815" i="2"/>
  <c r="AQ814" i="2"/>
  <c r="AN814" i="2"/>
  <c r="AM814" i="2"/>
  <c r="AL814" i="2"/>
  <c r="AQ813" i="2"/>
  <c r="AN813" i="2"/>
  <c r="AM813" i="2"/>
  <c r="AL813" i="2"/>
  <c r="AQ812" i="2"/>
  <c r="AN812" i="2"/>
  <c r="AM812" i="2"/>
  <c r="AL812" i="2"/>
  <c r="AQ811" i="2"/>
  <c r="AN811" i="2"/>
  <c r="AM811" i="2"/>
  <c r="AL811" i="2"/>
  <c r="AQ810" i="2"/>
  <c r="AN810" i="2"/>
  <c r="AM810" i="2"/>
  <c r="AL810" i="2"/>
  <c r="AQ809" i="2"/>
  <c r="AN809" i="2"/>
  <c r="AM809" i="2"/>
  <c r="AL809" i="2"/>
  <c r="AQ808" i="2"/>
  <c r="AN808" i="2"/>
  <c r="AM808" i="2"/>
  <c r="AL808" i="2"/>
  <c r="AQ807" i="2"/>
  <c r="AN807" i="2"/>
  <c r="AM807" i="2"/>
  <c r="AL807" i="2"/>
  <c r="AQ806" i="2"/>
  <c r="AN806" i="2"/>
  <c r="AM806" i="2"/>
  <c r="AL806" i="2"/>
  <c r="AQ805" i="2"/>
  <c r="AN805" i="2"/>
  <c r="AM805" i="2"/>
  <c r="AL805" i="2"/>
  <c r="AQ804" i="2"/>
  <c r="AN804" i="2"/>
  <c r="AM804" i="2"/>
  <c r="AL804" i="2"/>
  <c r="AQ803" i="2"/>
  <c r="AN803" i="2"/>
  <c r="AM803" i="2"/>
  <c r="AL803" i="2"/>
  <c r="AQ802" i="2"/>
  <c r="AN802" i="2"/>
  <c r="AM802" i="2"/>
  <c r="AL802" i="2"/>
  <c r="AQ801" i="2"/>
  <c r="AN801" i="2"/>
  <c r="AM801" i="2"/>
  <c r="AL801" i="2"/>
  <c r="AQ800" i="2"/>
  <c r="AN800" i="2"/>
  <c r="AM800" i="2"/>
  <c r="AL800" i="2"/>
  <c r="AQ799" i="2"/>
  <c r="AN799" i="2"/>
  <c r="AM799" i="2"/>
  <c r="AL799" i="2"/>
  <c r="AQ798" i="2"/>
  <c r="AN798" i="2"/>
  <c r="AM798" i="2"/>
  <c r="AL798" i="2"/>
  <c r="AQ797" i="2"/>
  <c r="AN797" i="2"/>
  <c r="AM797" i="2"/>
  <c r="AL797" i="2"/>
  <c r="AQ796" i="2"/>
  <c r="AN796" i="2"/>
  <c r="AM796" i="2"/>
  <c r="AL796" i="2"/>
  <c r="AQ795" i="2"/>
  <c r="AN795" i="2"/>
  <c r="AM795" i="2"/>
  <c r="AL795" i="2"/>
  <c r="AQ794" i="2"/>
  <c r="AN794" i="2"/>
  <c r="AM794" i="2"/>
  <c r="AL794" i="2"/>
  <c r="AQ793" i="2"/>
  <c r="AN793" i="2"/>
  <c r="AM793" i="2"/>
  <c r="AL793" i="2"/>
  <c r="AQ792" i="2"/>
  <c r="AN792" i="2"/>
  <c r="AM792" i="2"/>
  <c r="AL792" i="2"/>
  <c r="AQ791" i="2"/>
  <c r="AN791" i="2"/>
  <c r="AM791" i="2"/>
  <c r="AL791" i="2"/>
  <c r="AQ790" i="2"/>
  <c r="AN790" i="2"/>
  <c r="AM790" i="2"/>
  <c r="AL790" i="2"/>
  <c r="AQ789" i="2"/>
  <c r="AN789" i="2"/>
  <c r="AM789" i="2"/>
  <c r="AL789" i="2"/>
  <c r="AQ788" i="2"/>
  <c r="AN788" i="2"/>
  <c r="AM788" i="2"/>
  <c r="AL788" i="2"/>
  <c r="AQ787" i="2"/>
  <c r="AN787" i="2"/>
  <c r="AM787" i="2"/>
  <c r="AL787" i="2"/>
  <c r="AQ786" i="2"/>
  <c r="AN786" i="2"/>
  <c r="AM786" i="2"/>
  <c r="AL786" i="2"/>
  <c r="AQ785" i="2"/>
  <c r="AN785" i="2"/>
  <c r="AM785" i="2"/>
  <c r="AL785" i="2"/>
  <c r="AQ784" i="2"/>
  <c r="AN784" i="2"/>
  <c r="AM784" i="2"/>
  <c r="AL784" i="2"/>
  <c r="AQ783" i="2"/>
  <c r="AN783" i="2"/>
  <c r="AM783" i="2"/>
  <c r="AL783" i="2"/>
  <c r="AQ782" i="2"/>
  <c r="AN782" i="2"/>
  <c r="AM782" i="2"/>
  <c r="AL782" i="2"/>
  <c r="AQ781" i="2"/>
  <c r="AN781" i="2"/>
  <c r="AM781" i="2"/>
  <c r="AL781" i="2"/>
  <c r="AQ780" i="2"/>
  <c r="AN780" i="2"/>
  <c r="AM780" i="2"/>
  <c r="AL780" i="2"/>
  <c r="AQ779" i="2"/>
  <c r="AN779" i="2"/>
  <c r="AM779" i="2"/>
  <c r="AL779" i="2"/>
  <c r="AQ778" i="2"/>
  <c r="AN778" i="2"/>
  <c r="AM778" i="2"/>
  <c r="AL778" i="2"/>
  <c r="AQ777" i="2"/>
  <c r="AN777" i="2"/>
  <c r="AM777" i="2"/>
  <c r="AL777" i="2"/>
  <c r="AQ776" i="2"/>
  <c r="AN776" i="2"/>
  <c r="AM776" i="2"/>
  <c r="AL776" i="2"/>
  <c r="AQ775" i="2"/>
  <c r="AN775" i="2"/>
  <c r="AM775" i="2"/>
  <c r="AL775" i="2"/>
  <c r="AQ774" i="2"/>
  <c r="AN774" i="2"/>
  <c r="AM774" i="2"/>
  <c r="AL774" i="2"/>
  <c r="AQ773" i="2"/>
  <c r="AN773" i="2"/>
  <c r="AM773" i="2"/>
  <c r="AL773" i="2"/>
  <c r="AQ772" i="2"/>
  <c r="AN772" i="2"/>
  <c r="AM772" i="2"/>
  <c r="AL772" i="2"/>
  <c r="AQ771" i="2"/>
  <c r="AN771" i="2"/>
  <c r="AM771" i="2"/>
  <c r="AL771" i="2"/>
  <c r="AQ770" i="2"/>
  <c r="AN770" i="2"/>
  <c r="AM770" i="2"/>
  <c r="AL770" i="2"/>
  <c r="AQ769" i="2"/>
  <c r="AN769" i="2"/>
  <c r="AM769" i="2"/>
  <c r="AL769" i="2"/>
  <c r="AQ768" i="2"/>
  <c r="AN768" i="2"/>
  <c r="AM768" i="2"/>
  <c r="AL768" i="2"/>
  <c r="AQ767" i="2"/>
  <c r="AN767" i="2"/>
  <c r="AM767" i="2"/>
  <c r="AL767" i="2"/>
  <c r="AQ766" i="2"/>
  <c r="AN766" i="2"/>
  <c r="AM766" i="2"/>
  <c r="AL766" i="2"/>
  <c r="AQ765" i="2"/>
  <c r="AN765" i="2"/>
  <c r="AM765" i="2"/>
  <c r="AL765" i="2"/>
  <c r="AQ764" i="2"/>
  <c r="AN764" i="2"/>
  <c r="AM764" i="2"/>
  <c r="AL764" i="2"/>
  <c r="AQ763" i="2"/>
  <c r="AN763" i="2"/>
  <c r="AM763" i="2"/>
  <c r="AL763" i="2"/>
  <c r="AQ762" i="2"/>
  <c r="AN762" i="2"/>
  <c r="AM762" i="2"/>
  <c r="AL762" i="2"/>
  <c r="AQ761" i="2"/>
  <c r="AN761" i="2"/>
  <c r="AM761" i="2"/>
  <c r="AL761" i="2"/>
  <c r="AQ760" i="2"/>
  <c r="AN760" i="2"/>
  <c r="AM760" i="2"/>
  <c r="AL760" i="2"/>
  <c r="AQ759" i="2"/>
  <c r="AN759" i="2"/>
  <c r="AM759" i="2"/>
  <c r="AL759" i="2"/>
  <c r="AQ758" i="2"/>
  <c r="AN758" i="2"/>
  <c r="AM758" i="2"/>
  <c r="AL758" i="2"/>
  <c r="AQ757" i="2"/>
  <c r="AN757" i="2"/>
  <c r="AM757" i="2"/>
  <c r="AL757" i="2"/>
  <c r="AQ756" i="2"/>
  <c r="AN756" i="2"/>
  <c r="AM756" i="2"/>
  <c r="AL756" i="2"/>
  <c r="AQ755" i="2"/>
  <c r="AN755" i="2"/>
  <c r="AM755" i="2"/>
  <c r="AL755" i="2"/>
  <c r="AQ754" i="2"/>
  <c r="AN754" i="2"/>
  <c r="AM754" i="2"/>
  <c r="AL754" i="2"/>
  <c r="AQ753" i="2"/>
  <c r="AN753" i="2"/>
  <c r="AM753" i="2"/>
  <c r="AL753" i="2"/>
  <c r="AQ752" i="2"/>
  <c r="AN752" i="2"/>
  <c r="AM752" i="2"/>
  <c r="AL752" i="2"/>
  <c r="AQ751" i="2"/>
  <c r="AN751" i="2"/>
  <c r="AM751" i="2"/>
  <c r="AL751" i="2"/>
  <c r="AQ750" i="2"/>
  <c r="AN750" i="2"/>
  <c r="AM750" i="2"/>
  <c r="AL750" i="2"/>
  <c r="AQ749" i="2"/>
  <c r="AN749" i="2"/>
  <c r="AM749" i="2"/>
  <c r="AL749" i="2"/>
  <c r="AQ748" i="2"/>
  <c r="AN748" i="2"/>
  <c r="AM748" i="2"/>
  <c r="AL748" i="2"/>
  <c r="AQ747" i="2"/>
  <c r="AN747" i="2"/>
  <c r="AM747" i="2"/>
  <c r="AL747" i="2"/>
  <c r="AQ746" i="2"/>
  <c r="AN746" i="2"/>
  <c r="AM746" i="2"/>
  <c r="AL746" i="2"/>
  <c r="AQ745" i="2"/>
  <c r="AN745" i="2"/>
  <c r="AM745" i="2"/>
  <c r="AL745" i="2"/>
  <c r="AQ744" i="2"/>
  <c r="AN744" i="2"/>
  <c r="AM744" i="2"/>
  <c r="AL744" i="2"/>
  <c r="AQ743" i="2"/>
  <c r="AN743" i="2"/>
  <c r="AM743" i="2"/>
  <c r="AL743" i="2"/>
  <c r="AQ742" i="2"/>
  <c r="AN742" i="2"/>
  <c r="AM742" i="2"/>
  <c r="AL742" i="2"/>
  <c r="AQ741" i="2"/>
  <c r="AN741" i="2"/>
  <c r="AM741" i="2"/>
  <c r="AL741" i="2"/>
  <c r="AQ740" i="2"/>
  <c r="AN740" i="2"/>
  <c r="AM740" i="2"/>
  <c r="AL740" i="2"/>
  <c r="AQ739" i="2"/>
  <c r="AN739" i="2"/>
  <c r="AM739" i="2"/>
  <c r="AL739" i="2"/>
  <c r="AQ738" i="2"/>
  <c r="AN738" i="2"/>
  <c r="AM738" i="2"/>
  <c r="AL738" i="2"/>
  <c r="AQ737" i="2"/>
  <c r="AN737" i="2"/>
  <c r="AM737" i="2"/>
  <c r="AL737" i="2"/>
  <c r="AQ736" i="2"/>
  <c r="AN736" i="2"/>
  <c r="AM736" i="2"/>
  <c r="AL736" i="2"/>
  <c r="AQ735" i="2"/>
  <c r="AN735" i="2"/>
  <c r="AM735" i="2"/>
  <c r="AL735" i="2"/>
  <c r="AQ734" i="2"/>
  <c r="AN734" i="2"/>
  <c r="AM734" i="2"/>
  <c r="AL734" i="2"/>
  <c r="AQ733" i="2"/>
  <c r="AN733" i="2"/>
  <c r="AM733" i="2"/>
  <c r="AL733" i="2"/>
  <c r="AQ732" i="2"/>
  <c r="AN732" i="2"/>
  <c r="AM732" i="2"/>
  <c r="AL732" i="2"/>
  <c r="AQ731" i="2"/>
  <c r="AN731" i="2"/>
  <c r="AM731" i="2"/>
  <c r="AL731" i="2"/>
  <c r="AQ730" i="2"/>
  <c r="AN730" i="2"/>
  <c r="AM730" i="2"/>
  <c r="AL730" i="2"/>
  <c r="AQ729" i="2"/>
  <c r="AN729" i="2"/>
  <c r="AM729" i="2"/>
  <c r="AL729" i="2"/>
  <c r="AQ728" i="2"/>
  <c r="AN728" i="2"/>
  <c r="AM728" i="2"/>
  <c r="AL728" i="2"/>
  <c r="AQ727" i="2"/>
  <c r="AN727" i="2"/>
  <c r="AM727" i="2"/>
  <c r="AL727" i="2"/>
  <c r="AQ726" i="2"/>
  <c r="AN726" i="2"/>
  <c r="AM726" i="2"/>
  <c r="AL726" i="2"/>
  <c r="AQ725" i="2"/>
  <c r="AN725" i="2"/>
  <c r="AM725" i="2"/>
  <c r="AL725" i="2"/>
  <c r="AQ724" i="2"/>
  <c r="AN724" i="2"/>
  <c r="AM724" i="2"/>
  <c r="AL724" i="2"/>
  <c r="AQ723" i="2"/>
  <c r="AN723" i="2"/>
  <c r="AM723" i="2"/>
  <c r="AL723" i="2"/>
  <c r="AQ722" i="2"/>
  <c r="AN722" i="2"/>
  <c r="AM722" i="2"/>
  <c r="AL722" i="2"/>
  <c r="AQ721" i="2"/>
  <c r="AN721" i="2"/>
  <c r="AM721" i="2"/>
  <c r="AL721" i="2"/>
  <c r="AQ720" i="2"/>
  <c r="AN720" i="2"/>
  <c r="AM720" i="2"/>
  <c r="AL720" i="2"/>
  <c r="AQ719" i="2"/>
  <c r="AN719" i="2"/>
  <c r="AM719" i="2"/>
  <c r="AL719" i="2"/>
  <c r="AQ718" i="2"/>
  <c r="AN718" i="2"/>
  <c r="AM718" i="2"/>
  <c r="AL718" i="2"/>
  <c r="AQ717" i="2"/>
  <c r="AN717" i="2"/>
  <c r="AM717" i="2"/>
  <c r="AL717" i="2"/>
  <c r="AQ716" i="2"/>
  <c r="AN716" i="2"/>
  <c r="AM716" i="2"/>
  <c r="AL716" i="2"/>
  <c r="AQ715" i="2"/>
  <c r="AN715" i="2"/>
  <c r="AM715" i="2"/>
  <c r="AL715" i="2"/>
  <c r="AQ714" i="2"/>
  <c r="AN714" i="2"/>
  <c r="AM714" i="2"/>
  <c r="AL714" i="2"/>
  <c r="AQ713" i="2"/>
  <c r="AN713" i="2"/>
  <c r="AM713" i="2"/>
  <c r="AL713" i="2"/>
  <c r="AQ712" i="2"/>
  <c r="AN712" i="2"/>
  <c r="AM712" i="2"/>
  <c r="AL712" i="2"/>
  <c r="AQ711" i="2"/>
  <c r="AN711" i="2"/>
  <c r="AM711" i="2"/>
  <c r="AL711" i="2"/>
  <c r="AQ710" i="2"/>
  <c r="AN710" i="2"/>
  <c r="AM710" i="2"/>
  <c r="AL710" i="2"/>
  <c r="AQ709" i="2"/>
  <c r="AN709" i="2"/>
  <c r="AM709" i="2"/>
  <c r="AL709" i="2"/>
  <c r="AQ708" i="2"/>
  <c r="AN708" i="2"/>
  <c r="AM708" i="2"/>
  <c r="AL708" i="2"/>
  <c r="AQ707" i="2"/>
  <c r="AN707" i="2"/>
  <c r="AM707" i="2"/>
  <c r="AL707" i="2"/>
  <c r="AQ706" i="2"/>
  <c r="AN706" i="2"/>
  <c r="AM706" i="2"/>
  <c r="AL706" i="2"/>
  <c r="AQ705" i="2"/>
  <c r="AN705" i="2"/>
  <c r="AM705" i="2"/>
  <c r="AL705" i="2"/>
  <c r="AQ704" i="2"/>
  <c r="AN704" i="2"/>
  <c r="AM704" i="2"/>
  <c r="AL704" i="2"/>
  <c r="AQ703" i="2"/>
  <c r="AN703" i="2"/>
  <c r="AM703" i="2"/>
  <c r="AL703" i="2"/>
  <c r="AQ702" i="2"/>
  <c r="AN702" i="2"/>
  <c r="AM702" i="2"/>
  <c r="AL702" i="2"/>
  <c r="AQ701" i="2"/>
  <c r="AN701" i="2"/>
  <c r="AM701" i="2"/>
  <c r="AL701" i="2"/>
  <c r="AQ700" i="2"/>
  <c r="AN700" i="2"/>
  <c r="AM700" i="2"/>
  <c r="AL700" i="2"/>
  <c r="AQ699" i="2"/>
  <c r="AN699" i="2"/>
  <c r="AM699" i="2"/>
  <c r="AL699" i="2"/>
  <c r="AQ698" i="2"/>
  <c r="AN698" i="2"/>
  <c r="AM698" i="2"/>
  <c r="AL698" i="2"/>
  <c r="AQ697" i="2"/>
  <c r="AN697" i="2"/>
  <c r="AM697" i="2"/>
  <c r="AL697" i="2"/>
  <c r="AQ696" i="2"/>
  <c r="AN696" i="2"/>
  <c r="AM696" i="2"/>
  <c r="AL696" i="2"/>
  <c r="AQ695" i="2"/>
  <c r="AN695" i="2"/>
  <c r="AM695" i="2"/>
  <c r="AL695" i="2"/>
  <c r="AQ694" i="2"/>
  <c r="AN694" i="2"/>
  <c r="AM694" i="2"/>
  <c r="AL694" i="2"/>
  <c r="AQ693" i="2"/>
  <c r="AN693" i="2"/>
  <c r="AM693" i="2"/>
  <c r="AL693" i="2"/>
  <c r="AQ692" i="2"/>
  <c r="AN692" i="2"/>
  <c r="AM692" i="2"/>
  <c r="AL692" i="2"/>
  <c r="AQ691" i="2"/>
  <c r="AN691" i="2"/>
  <c r="AM691" i="2"/>
  <c r="AL691" i="2"/>
  <c r="AQ690" i="2"/>
  <c r="AN690" i="2"/>
  <c r="AM690" i="2"/>
  <c r="AL690" i="2"/>
  <c r="AQ689" i="2"/>
  <c r="AN689" i="2"/>
  <c r="AM689" i="2"/>
  <c r="AL689" i="2"/>
  <c r="AQ688" i="2"/>
  <c r="AN688" i="2"/>
  <c r="AM688" i="2"/>
  <c r="AL688" i="2"/>
  <c r="AQ687" i="2"/>
  <c r="AN687" i="2"/>
  <c r="AM687" i="2"/>
  <c r="AL687" i="2"/>
  <c r="AQ686" i="2"/>
  <c r="AN686" i="2"/>
  <c r="AM686" i="2"/>
  <c r="AL686" i="2"/>
  <c r="AQ685" i="2"/>
  <c r="AN685" i="2"/>
  <c r="AM685" i="2"/>
  <c r="AL685" i="2"/>
  <c r="AQ684" i="2"/>
  <c r="AN684" i="2"/>
  <c r="AM684" i="2"/>
  <c r="AL684" i="2"/>
  <c r="AQ683" i="2"/>
  <c r="AN683" i="2"/>
  <c r="AM683" i="2"/>
  <c r="AL683" i="2"/>
  <c r="AQ682" i="2"/>
  <c r="AN682" i="2"/>
  <c r="AM682" i="2"/>
  <c r="AL682" i="2"/>
  <c r="AQ681" i="2"/>
  <c r="AN681" i="2"/>
  <c r="AM681" i="2"/>
  <c r="AL681" i="2"/>
  <c r="AQ680" i="2"/>
  <c r="AN680" i="2"/>
  <c r="AM680" i="2"/>
  <c r="AL680" i="2"/>
  <c r="AQ679" i="2"/>
  <c r="AN679" i="2"/>
  <c r="AM679" i="2"/>
  <c r="AL679" i="2"/>
  <c r="AQ678" i="2"/>
  <c r="AN678" i="2"/>
  <c r="AM678" i="2"/>
  <c r="AL678" i="2"/>
  <c r="AQ677" i="2"/>
  <c r="AN677" i="2"/>
  <c r="AM677" i="2"/>
  <c r="AL677" i="2"/>
  <c r="AQ676" i="2"/>
  <c r="AN676" i="2"/>
  <c r="AM676" i="2"/>
  <c r="AL676" i="2"/>
  <c r="AQ675" i="2"/>
  <c r="AN675" i="2"/>
  <c r="AM675" i="2"/>
  <c r="AL675" i="2"/>
  <c r="AQ674" i="2"/>
  <c r="AN674" i="2"/>
  <c r="AM674" i="2"/>
  <c r="AL674" i="2"/>
  <c r="AQ673" i="2"/>
  <c r="AN673" i="2"/>
  <c r="AM673" i="2"/>
  <c r="AL673" i="2"/>
  <c r="AQ672" i="2"/>
  <c r="AN672" i="2"/>
  <c r="AM672" i="2"/>
  <c r="AL672" i="2"/>
  <c r="AQ671" i="2"/>
  <c r="AN671" i="2"/>
  <c r="AM671" i="2"/>
  <c r="AL671" i="2"/>
  <c r="AQ670" i="2"/>
  <c r="AN670" i="2"/>
  <c r="AM670" i="2"/>
  <c r="AL670" i="2"/>
  <c r="AQ669" i="2"/>
  <c r="AN669" i="2"/>
  <c r="AM669" i="2"/>
  <c r="AL669" i="2"/>
  <c r="AQ668" i="2"/>
  <c r="AN668" i="2"/>
  <c r="AM668" i="2"/>
  <c r="AL668" i="2"/>
  <c r="AQ667" i="2"/>
  <c r="AN667" i="2"/>
  <c r="AM667" i="2"/>
  <c r="AL667" i="2"/>
  <c r="AQ666" i="2"/>
  <c r="AN666" i="2"/>
  <c r="AM666" i="2"/>
  <c r="AL666" i="2"/>
  <c r="AQ665" i="2"/>
  <c r="AN665" i="2"/>
  <c r="AM665" i="2"/>
  <c r="AL665" i="2"/>
  <c r="AQ664" i="2"/>
  <c r="AN664" i="2"/>
  <c r="AM664" i="2"/>
  <c r="AL664" i="2"/>
  <c r="AQ663" i="2"/>
  <c r="AN663" i="2"/>
  <c r="AM663" i="2"/>
  <c r="AL663" i="2"/>
  <c r="AQ662" i="2"/>
  <c r="AN662" i="2"/>
  <c r="AM662" i="2"/>
  <c r="AL662" i="2"/>
  <c r="AQ661" i="2"/>
  <c r="AN661" i="2"/>
  <c r="AM661" i="2"/>
  <c r="AL661" i="2"/>
  <c r="AQ660" i="2"/>
  <c r="AN660" i="2"/>
  <c r="AM660" i="2"/>
  <c r="AL660" i="2"/>
  <c r="AQ659" i="2"/>
  <c r="AN659" i="2"/>
  <c r="AM659" i="2"/>
  <c r="AL659" i="2"/>
  <c r="AQ658" i="2"/>
  <c r="AN658" i="2"/>
  <c r="AM658" i="2"/>
  <c r="AL658" i="2"/>
  <c r="AQ657" i="2"/>
  <c r="AN657" i="2"/>
  <c r="AM657" i="2"/>
  <c r="AL657" i="2"/>
  <c r="AQ656" i="2"/>
  <c r="AN656" i="2"/>
  <c r="AM656" i="2"/>
  <c r="AL656" i="2"/>
  <c r="AQ655" i="2"/>
  <c r="AN655" i="2"/>
  <c r="AM655" i="2"/>
  <c r="AL655" i="2"/>
  <c r="AQ654" i="2"/>
  <c r="AN654" i="2"/>
  <c r="AM654" i="2"/>
  <c r="AL654" i="2"/>
  <c r="AQ653" i="2"/>
  <c r="AN653" i="2"/>
  <c r="AM653" i="2"/>
  <c r="AL653" i="2"/>
  <c r="AQ652" i="2"/>
  <c r="AN652" i="2"/>
  <c r="AM652" i="2"/>
  <c r="AL652" i="2"/>
  <c r="AQ651" i="2"/>
  <c r="AN651" i="2"/>
  <c r="AM651" i="2"/>
  <c r="AL651" i="2"/>
  <c r="AQ650" i="2"/>
  <c r="AN650" i="2"/>
  <c r="AM650" i="2"/>
  <c r="AL650" i="2"/>
  <c r="AQ649" i="2"/>
  <c r="AN649" i="2"/>
  <c r="AM649" i="2"/>
  <c r="AL649" i="2"/>
  <c r="AQ648" i="2"/>
  <c r="AN648" i="2"/>
  <c r="AM648" i="2"/>
  <c r="AL648" i="2"/>
  <c r="AQ647" i="2"/>
  <c r="AN647" i="2"/>
  <c r="AM647" i="2"/>
  <c r="AL647" i="2"/>
  <c r="AQ646" i="2"/>
  <c r="AN646" i="2"/>
  <c r="AM646" i="2"/>
  <c r="AL646" i="2"/>
  <c r="AQ645" i="2"/>
  <c r="AN645" i="2"/>
  <c r="AM645" i="2"/>
  <c r="AL645" i="2"/>
  <c r="AQ644" i="2"/>
  <c r="AN644" i="2"/>
  <c r="AM644" i="2"/>
  <c r="AL644" i="2"/>
  <c r="AQ643" i="2"/>
  <c r="AN643" i="2"/>
  <c r="AM643" i="2"/>
  <c r="AL643" i="2"/>
  <c r="AQ642" i="2"/>
  <c r="AN642" i="2"/>
  <c r="AM642" i="2"/>
  <c r="AL642" i="2"/>
  <c r="AQ641" i="2"/>
  <c r="AN641" i="2"/>
  <c r="AM641" i="2"/>
  <c r="AL641" i="2"/>
  <c r="AQ640" i="2"/>
  <c r="AN640" i="2"/>
  <c r="AM640" i="2"/>
  <c r="AL640" i="2"/>
  <c r="AQ639" i="2"/>
  <c r="AN639" i="2"/>
  <c r="AM639" i="2"/>
  <c r="AL639" i="2"/>
  <c r="AQ638" i="2"/>
  <c r="AN638" i="2"/>
  <c r="AM638" i="2"/>
  <c r="AL638" i="2"/>
  <c r="AQ637" i="2"/>
  <c r="AN637" i="2"/>
  <c r="AM637" i="2"/>
  <c r="AL637" i="2"/>
  <c r="AQ636" i="2"/>
  <c r="AN636" i="2"/>
  <c r="AM636" i="2"/>
  <c r="AL636" i="2"/>
  <c r="AQ635" i="2"/>
  <c r="AN635" i="2"/>
  <c r="AM635" i="2"/>
  <c r="AL635" i="2"/>
  <c r="AQ634" i="2"/>
  <c r="AN634" i="2"/>
  <c r="AM634" i="2"/>
  <c r="AL634" i="2"/>
  <c r="AQ633" i="2"/>
  <c r="AN633" i="2"/>
  <c r="AM633" i="2"/>
  <c r="AL633" i="2"/>
  <c r="AQ632" i="2"/>
  <c r="AN632" i="2"/>
  <c r="AM632" i="2"/>
  <c r="AL632" i="2"/>
  <c r="AQ631" i="2"/>
  <c r="AN631" i="2"/>
  <c r="AM631" i="2"/>
  <c r="AL631" i="2"/>
  <c r="AQ630" i="2"/>
  <c r="AN630" i="2"/>
  <c r="AM630" i="2"/>
  <c r="AL630" i="2"/>
  <c r="AQ629" i="2"/>
  <c r="AN629" i="2"/>
  <c r="AM629" i="2"/>
  <c r="AL629" i="2"/>
  <c r="AQ628" i="2"/>
  <c r="AN628" i="2"/>
  <c r="AM628" i="2"/>
  <c r="AL628" i="2"/>
  <c r="AQ627" i="2"/>
  <c r="AN627" i="2"/>
  <c r="AM627" i="2"/>
  <c r="AL627" i="2"/>
  <c r="AQ626" i="2"/>
  <c r="AN626" i="2"/>
  <c r="AM626" i="2"/>
  <c r="AL626" i="2"/>
  <c r="AQ625" i="2"/>
  <c r="AN625" i="2"/>
  <c r="AM625" i="2"/>
  <c r="AL625" i="2"/>
  <c r="AQ624" i="2"/>
  <c r="AN624" i="2"/>
  <c r="AM624" i="2"/>
  <c r="AL624" i="2"/>
  <c r="AQ623" i="2"/>
  <c r="AN623" i="2"/>
  <c r="AM623" i="2"/>
  <c r="AL623" i="2"/>
  <c r="AQ622" i="2"/>
  <c r="AN622" i="2"/>
  <c r="AM622" i="2"/>
  <c r="AL622" i="2"/>
  <c r="AQ621" i="2"/>
  <c r="AN621" i="2"/>
  <c r="AM621" i="2"/>
  <c r="AL621" i="2"/>
  <c r="AQ620" i="2"/>
  <c r="AN620" i="2"/>
  <c r="AM620" i="2"/>
  <c r="AL620" i="2"/>
  <c r="AQ619" i="2"/>
  <c r="AN619" i="2"/>
  <c r="AM619" i="2"/>
  <c r="AL619" i="2"/>
  <c r="AQ618" i="2"/>
  <c r="AN618" i="2"/>
  <c r="AM618" i="2"/>
  <c r="AL618" i="2"/>
  <c r="AQ617" i="2"/>
  <c r="AN617" i="2"/>
  <c r="AM617" i="2"/>
  <c r="AL617" i="2"/>
  <c r="AQ616" i="2"/>
  <c r="AN616" i="2"/>
  <c r="AM616" i="2"/>
  <c r="AL616" i="2"/>
  <c r="AQ615" i="2"/>
  <c r="AN615" i="2"/>
  <c r="AM615" i="2"/>
  <c r="AL615" i="2"/>
  <c r="AQ614" i="2"/>
  <c r="AN614" i="2"/>
  <c r="AM614" i="2"/>
  <c r="AL614" i="2"/>
  <c r="AQ613" i="2"/>
  <c r="AN613" i="2"/>
  <c r="AM613" i="2"/>
  <c r="AL613" i="2"/>
  <c r="AQ612" i="2"/>
  <c r="AN612" i="2"/>
  <c r="AM612" i="2"/>
  <c r="AL612" i="2"/>
  <c r="AQ611" i="2"/>
  <c r="AN611" i="2"/>
  <c r="AM611" i="2"/>
  <c r="AL611" i="2"/>
  <c r="AQ610" i="2"/>
  <c r="AN610" i="2"/>
  <c r="AM610" i="2"/>
  <c r="AL610" i="2"/>
  <c r="AQ609" i="2"/>
  <c r="AN609" i="2"/>
  <c r="AM609" i="2"/>
  <c r="AL609" i="2"/>
  <c r="AQ608" i="2"/>
  <c r="AN608" i="2"/>
  <c r="AM608" i="2"/>
  <c r="AL608" i="2"/>
  <c r="AQ607" i="2"/>
  <c r="AN607" i="2"/>
  <c r="AM607" i="2"/>
  <c r="AL607" i="2"/>
  <c r="AQ606" i="2"/>
  <c r="AN606" i="2"/>
  <c r="AM606" i="2"/>
  <c r="AL606" i="2"/>
  <c r="AQ605" i="2"/>
  <c r="AN605" i="2"/>
  <c r="AM605" i="2"/>
  <c r="AL605" i="2"/>
  <c r="AQ604" i="2"/>
  <c r="AN604" i="2"/>
  <c r="AM604" i="2"/>
  <c r="AL604" i="2"/>
  <c r="AQ603" i="2"/>
  <c r="AN603" i="2"/>
  <c r="AM603" i="2"/>
  <c r="AL603" i="2"/>
  <c r="AQ602" i="2"/>
  <c r="AN602" i="2"/>
  <c r="AM602" i="2"/>
  <c r="AL602" i="2"/>
  <c r="AQ601" i="2"/>
  <c r="AN601" i="2"/>
  <c r="AM601" i="2"/>
  <c r="AL601" i="2"/>
  <c r="AQ600" i="2"/>
  <c r="AN600" i="2"/>
  <c r="AM600" i="2"/>
  <c r="AL600" i="2"/>
  <c r="AQ599" i="2"/>
  <c r="AN599" i="2"/>
  <c r="AM599" i="2"/>
  <c r="AL599" i="2"/>
  <c r="AQ598" i="2"/>
  <c r="AN598" i="2"/>
  <c r="AM598" i="2"/>
  <c r="AL598" i="2"/>
  <c r="AQ597" i="2"/>
  <c r="AN597" i="2"/>
  <c r="AM597" i="2"/>
  <c r="AL597" i="2"/>
  <c r="AQ596" i="2"/>
  <c r="AN596" i="2"/>
  <c r="AM596" i="2"/>
  <c r="AL596" i="2"/>
  <c r="AQ595" i="2"/>
  <c r="AN595" i="2"/>
  <c r="AM595" i="2"/>
  <c r="AL595" i="2"/>
  <c r="AQ594" i="2"/>
  <c r="AN594" i="2"/>
  <c r="AM594" i="2"/>
  <c r="AL594" i="2"/>
  <c r="AQ593" i="2"/>
  <c r="AN593" i="2"/>
  <c r="AM593" i="2"/>
  <c r="AL593" i="2"/>
  <c r="AQ592" i="2"/>
  <c r="AN592" i="2"/>
  <c r="AM592" i="2"/>
  <c r="AL592" i="2"/>
  <c r="AQ591" i="2"/>
  <c r="AN591" i="2"/>
  <c r="AM591" i="2"/>
  <c r="AL591" i="2"/>
  <c r="AQ590" i="2"/>
  <c r="AN590" i="2"/>
  <c r="AM590" i="2"/>
  <c r="AL590" i="2"/>
  <c r="AQ589" i="2"/>
  <c r="AN589" i="2"/>
  <c r="AM589" i="2"/>
  <c r="AL589" i="2"/>
  <c r="AQ588" i="2"/>
  <c r="AN588" i="2"/>
  <c r="AM588" i="2"/>
  <c r="AL588" i="2"/>
  <c r="AQ587" i="2"/>
  <c r="AN587" i="2"/>
  <c r="AM587" i="2"/>
  <c r="AL587" i="2"/>
  <c r="AQ586" i="2"/>
  <c r="AN586" i="2"/>
  <c r="AM586" i="2"/>
  <c r="AL586" i="2"/>
  <c r="AQ585" i="2"/>
  <c r="AN585" i="2"/>
  <c r="AM585" i="2"/>
  <c r="AL585" i="2"/>
  <c r="AQ584" i="2"/>
  <c r="AN584" i="2"/>
  <c r="AM584" i="2"/>
  <c r="AL584" i="2"/>
  <c r="AQ583" i="2"/>
  <c r="AN583" i="2"/>
  <c r="AM583" i="2"/>
  <c r="AL583" i="2"/>
  <c r="AQ582" i="2"/>
  <c r="AN582" i="2"/>
  <c r="AM582" i="2"/>
  <c r="AL582" i="2"/>
  <c r="AQ581" i="2"/>
  <c r="AN581" i="2"/>
  <c r="AM581" i="2"/>
  <c r="AL581" i="2"/>
  <c r="AQ580" i="2"/>
  <c r="AN580" i="2"/>
  <c r="AM580" i="2"/>
  <c r="AL580" i="2"/>
  <c r="AQ579" i="2"/>
  <c r="AN579" i="2"/>
  <c r="AM579" i="2"/>
  <c r="AL579" i="2"/>
  <c r="AQ578" i="2"/>
  <c r="AN578" i="2"/>
  <c r="AM578" i="2"/>
  <c r="AL578" i="2"/>
  <c r="AQ577" i="2"/>
  <c r="AN577" i="2"/>
  <c r="AM577" i="2"/>
  <c r="AL577" i="2"/>
  <c r="AQ576" i="2"/>
  <c r="AN576" i="2"/>
  <c r="AM576" i="2"/>
  <c r="AL576" i="2"/>
  <c r="AQ575" i="2"/>
  <c r="AN575" i="2"/>
  <c r="AM575" i="2"/>
  <c r="AL575" i="2"/>
  <c r="AQ574" i="2"/>
  <c r="AN574" i="2"/>
  <c r="AM574" i="2"/>
  <c r="AL574" i="2"/>
  <c r="AQ573" i="2"/>
  <c r="AN573" i="2"/>
  <c r="AM573" i="2"/>
  <c r="AL573" i="2"/>
  <c r="AQ572" i="2"/>
  <c r="AN572" i="2"/>
  <c r="AM572" i="2"/>
  <c r="AL572" i="2"/>
  <c r="AQ571" i="2"/>
  <c r="AN571" i="2"/>
  <c r="AM571" i="2"/>
  <c r="AL571" i="2"/>
  <c r="AQ570" i="2"/>
  <c r="AN570" i="2"/>
  <c r="AM570" i="2"/>
  <c r="AL570" i="2"/>
  <c r="AQ569" i="2"/>
  <c r="AN569" i="2"/>
  <c r="AM569" i="2"/>
  <c r="AL569" i="2"/>
  <c r="AQ568" i="2"/>
  <c r="AN568" i="2"/>
  <c r="AM568" i="2"/>
  <c r="AL568" i="2"/>
  <c r="AQ567" i="2"/>
  <c r="AN567" i="2"/>
  <c r="AM567" i="2"/>
  <c r="AL567" i="2"/>
  <c r="AQ566" i="2"/>
  <c r="AN566" i="2"/>
  <c r="AM566" i="2"/>
  <c r="AL566" i="2"/>
  <c r="AQ565" i="2"/>
  <c r="AN565" i="2"/>
  <c r="AM565" i="2"/>
  <c r="AL565" i="2"/>
  <c r="AQ564" i="2"/>
  <c r="AN564" i="2"/>
  <c r="AM564" i="2"/>
  <c r="AL564" i="2"/>
  <c r="AQ563" i="2"/>
  <c r="AN563" i="2"/>
  <c r="AM563" i="2"/>
  <c r="AL563" i="2"/>
  <c r="AQ562" i="2"/>
  <c r="AN562" i="2"/>
  <c r="AM562" i="2"/>
  <c r="AL562" i="2"/>
  <c r="AQ561" i="2"/>
  <c r="AN561" i="2"/>
  <c r="AM561" i="2"/>
  <c r="AL561" i="2"/>
  <c r="AQ560" i="2"/>
  <c r="AN560" i="2"/>
  <c r="AM560" i="2"/>
  <c r="AL560" i="2"/>
  <c r="AQ559" i="2"/>
  <c r="AN559" i="2"/>
  <c r="AM559" i="2"/>
  <c r="AL559" i="2"/>
  <c r="AQ558" i="2"/>
  <c r="AN558" i="2"/>
  <c r="AM558" i="2"/>
  <c r="AL558" i="2"/>
  <c r="AQ557" i="2"/>
  <c r="AN557" i="2"/>
  <c r="AM557" i="2"/>
  <c r="AL557" i="2"/>
  <c r="AQ556" i="2"/>
  <c r="AN556" i="2"/>
  <c r="AM556" i="2"/>
  <c r="AL556" i="2"/>
  <c r="AQ555" i="2"/>
  <c r="AN555" i="2"/>
  <c r="AM555" i="2"/>
  <c r="AL555" i="2"/>
  <c r="AQ554" i="2"/>
  <c r="AN554" i="2"/>
  <c r="AM554" i="2"/>
  <c r="AL554" i="2"/>
  <c r="AQ553" i="2"/>
  <c r="AN553" i="2"/>
  <c r="AM553" i="2"/>
  <c r="AL553" i="2"/>
  <c r="AQ552" i="2"/>
  <c r="AN552" i="2"/>
  <c r="AM552" i="2"/>
  <c r="AL552" i="2"/>
  <c r="AQ551" i="2"/>
  <c r="AN551" i="2"/>
  <c r="AM551" i="2"/>
  <c r="AL551" i="2"/>
  <c r="AQ550" i="2"/>
  <c r="AN550" i="2"/>
  <c r="AM550" i="2"/>
  <c r="AL550" i="2"/>
  <c r="AQ549" i="2"/>
  <c r="AN549" i="2"/>
  <c r="AM549" i="2"/>
  <c r="AL549" i="2"/>
  <c r="AQ548" i="2"/>
  <c r="AN548" i="2"/>
  <c r="AM548" i="2"/>
  <c r="AL548" i="2"/>
  <c r="AQ547" i="2"/>
  <c r="AN547" i="2"/>
  <c r="AM547" i="2"/>
  <c r="AL547" i="2"/>
  <c r="AQ546" i="2"/>
  <c r="AN546" i="2"/>
  <c r="AM546" i="2"/>
  <c r="AL546" i="2"/>
  <c r="AQ545" i="2"/>
  <c r="AN545" i="2"/>
  <c r="AM545" i="2"/>
  <c r="AL545" i="2"/>
  <c r="AQ544" i="2"/>
  <c r="AN544" i="2"/>
  <c r="AM544" i="2"/>
  <c r="AL544" i="2"/>
  <c r="AQ543" i="2"/>
  <c r="AN543" i="2"/>
  <c r="AM543" i="2"/>
  <c r="AL543" i="2"/>
  <c r="AQ542" i="2"/>
  <c r="AN542" i="2"/>
  <c r="AM542" i="2"/>
  <c r="AL542" i="2"/>
  <c r="AQ541" i="2"/>
  <c r="AN541" i="2"/>
  <c r="AM541" i="2"/>
  <c r="AL541" i="2"/>
  <c r="AQ540" i="2"/>
  <c r="AN540" i="2"/>
  <c r="AM540" i="2"/>
  <c r="AL540" i="2"/>
  <c r="AQ539" i="2"/>
  <c r="AN539" i="2"/>
  <c r="AM539" i="2"/>
  <c r="AL539" i="2"/>
  <c r="AQ538" i="2"/>
  <c r="AN538" i="2"/>
  <c r="AM538" i="2"/>
  <c r="AL538" i="2"/>
  <c r="AQ537" i="2"/>
  <c r="AN537" i="2"/>
  <c r="AM537" i="2"/>
  <c r="AL537" i="2"/>
  <c r="AQ536" i="2"/>
  <c r="AN536" i="2"/>
  <c r="AM536" i="2"/>
  <c r="AL536" i="2"/>
  <c r="AQ535" i="2"/>
  <c r="AN535" i="2"/>
  <c r="AM535" i="2"/>
  <c r="AL535" i="2"/>
  <c r="AQ534" i="2"/>
  <c r="AN534" i="2"/>
  <c r="AM534" i="2"/>
  <c r="AL534" i="2"/>
  <c r="AQ533" i="2"/>
  <c r="AN533" i="2"/>
  <c r="AM533" i="2"/>
  <c r="AL533" i="2"/>
  <c r="AQ532" i="2"/>
  <c r="AN532" i="2"/>
  <c r="AM532" i="2"/>
  <c r="AL532" i="2"/>
  <c r="AQ531" i="2"/>
  <c r="AN531" i="2"/>
  <c r="AM531" i="2"/>
  <c r="AL531" i="2"/>
  <c r="AQ530" i="2"/>
  <c r="AN530" i="2"/>
  <c r="AM530" i="2"/>
  <c r="AL530" i="2"/>
  <c r="AQ529" i="2"/>
  <c r="AN529" i="2"/>
  <c r="AM529" i="2"/>
  <c r="AL529" i="2"/>
  <c r="AQ528" i="2"/>
  <c r="AN528" i="2"/>
  <c r="AM528" i="2"/>
  <c r="AL528" i="2"/>
  <c r="AQ527" i="2"/>
  <c r="AN527" i="2"/>
  <c r="AM527" i="2"/>
  <c r="AL527" i="2"/>
  <c r="AQ526" i="2"/>
  <c r="AN526" i="2"/>
  <c r="AM526" i="2"/>
  <c r="AL526" i="2"/>
  <c r="AQ525" i="2"/>
  <c r="AN525" i="2"/>
  <c r="AM525" i="2"/>
  <c r="AL525" i="2"/>
  <c r="AQ524" i="2"/>
  <c r="AN524" i="2"/>
  <c r="AM524" i="2"/>
  <c r="AL524" i="2"/>
  <c r="AQ523" i="2"/>
  <c r="AN523" i="2"/>
  <c r="AM523" i="2"/>
  <c r="AL523" i="2"/>
  <c r="AQ522" i="2"/>
  <c r="AN522" i="2"/>
  <c r="AM522" i="2"/>
  <c r="AL522" i="2"/>
  <c r="AQ521" i="2"/>
  <c r="AN521" i="2"/>
  <c r="AM521" i="2"/>
  <c r="AL521" i="2"/>
  <c r="AQ520" i="2"/>
  <c r="AN520" i="2"/>
  <c r="AM520" i="2"/>
  <c r="AL520" i="2"/>
  <c r="AQ519" i="2"/>
  <c r="AN519" i="2"/>
  <c r="AM519" i="2"/>
  <c r="AL519" i="2"/>
  <c r="AQ518" i="2"/>
  <c r="AN518" i="2"/>
  <c r="AM518" i="2"/>
  <c r="AL518" i="2"/>
  <c r="AQ517" i="2"/>
  <c r="AN517" i="2"/>
  <c r="AM517" i="2"/>
  <c r="AL517" i="2"/>
  <c r="AQ516" i="2"/>
  <c r="AN516" i="2"/>
  <c r="AM516" i="2"/>
  <c r="AL516" i="2"/>
  <c r="AQ515" i="2"/>
  <c r="AN515" i="2"/>
  <c r="AM515" i="2"/>
  <c r="AL515" i="2"/>
  <c r="AQ514" i="2"/>
  <c r="AN514" i="2"/>
  <c r="AM514" i="2"/>
  <c r="AL514" i="2"/>
  <c r="AQ513" i="2"/>
  <c r="AN513" i="2"/>
  <c r="AM513" i="2"/>
  <c r="AL513" i="2"/>
  <c r="AQ512" i="2"/>
  <c r="AN512" i="2"/>
  <c r="AM512" i="2"/>
  <c r="AL512" i="2"/>
  <c r="AQ511" i="2"/>
  <c r="AN511" i="2"/>
  <c r="AM511" i="2"/>
  <c r="AL511" i="2"/>
  <c r="AQ510" i="2"/>
  <c r="AN510" i="2"/>
  <c r="AM510" i="2"/>
  <c r="AL510" i="2"/>
  <c r="AQ509" i="2"/>
  <c r="AN509" i="2"/>
  <c r="AM509" i="2"/>
  <c r="AL509" i="2"/>
  <c r="AQ508" i="2"/>
  <c r="AN508" i="2"/>
  <c r="AM508" i="2"/>
  <c r="AL508" i="2"/>
  <c r="AQ507" i="2"/>
  <c r="AN507" i="2"/>
  <c r="AM507" i="2"/>
  <c r="AL507" i="2"/>
  <c r="AQ506" i="2"/>
  <c r="AN506" i="2"/>
  <c r="AM506" i="2"/>
  <c r="AL506" i="2"/>
  <c r="AQ505" i="2"/>
  <c r="AN505" i="2"/>
  <c r="AM505" i="2"/>
  <c r="AL505" i="2"/>
  <c r="AQ504" i="2"/>
  <c r="AN504" i="2"/>
  <c r="AM504" i="2"/>
  <c r="AL504" i="2"/>
  <c r="AQ503" i="2"/>
  <c r="AN503" i="2"/>
  <c r="AM503" i="2"/>
  <c r="AL503" i="2"/>
  <c r="AQ502" i="2"/>
  <c r="AN502" i="2"/>
  <c r="AM502" i="2"/>
  <c r="AL502" i="2"/>
  <c r="AQ501" i="2"/>
  <c r="AN501" i="2"/>
  <c r="AM501" i="2"/>
  <c r="AL501" i="2"/>
  <c r="AQ500" i="2"/>
  <c r="AN500" i="2"/>
  <c r="AM500" i="2"/>
  <c r="AL500" i="2"/>
  <c r="AQ499" i="2"/>
  <c r="AN499" i="2"/>
  <c r="AM499" i="2"/>
  <c r="AL499" i="2"/>
  <c r="AQ498" i="2"/>
  <c r="AN498" i="2"/>
  <c r="AM498" i="2"/>
  <c r="AL498" i="2"/>
  <c r="AQ497" i="2"/>
  <c r="AN497" i="2"/>
  <c r="AM497" i="2"/>
  <c r="AL497" i="2"/>
  <c r="AQ496" i="2"/>
  <c r="AN496" i="2"/>
  <c r="AM496" i="2"/>
  <c r="AL496" i="2"/>
  <c r="AQ495" i="2"/>
  <c r="AN495" i="2"/>
  <c r="AM495" i="2"/>
  <c r="AL495" i="2"/>
  <c r="AQ494" i="2"/>
  <c r="AN494" i="2"/>
  <c r="AM494" i="2"/>
  <c r="AL494" i="2"/>
  <c r="AQ493" i="2"/>
  <c r="AN493" i="2"/>
  <c r="AM493" i="2"/>
  <c r="AL493" i="2"/>
  <c r="AQ492" i="2"/>
  <c r="AN492" i="2"/>
  <c r="AM492" i="2"/>
  <c r="AL492" i="2"/>
  <c r="AQ491" i="2"/>
  <c r="AN491" i="2"/>
  <c r="AM491" i="2"/>
  <c r="AL491" i="2"/>
  <c r="AQ490" i="2"/>
  <c r="AN490" i="2"/>
  <c r="AM490" i="2"/>
  <c r="AL490" i="2"/>
  <c r="AQ489" i="2"/>
  <c r="AN489" i="2"/>
  <c r="AM489" i="2"/>
  <c r="AL489" i="2"/>
  <c r="AQ488" i="2"/>
  <c r="AN488" i="2"/>
  <c r="AM488" i="2"/>
  <c r="AL488" i="2"/>
  <c r="AQ487" i="2"/>
  <c r="AN487" i="2"/>
  <c r="AM487" i="2"/>
  <c r="AL487" i="2"/>
  <c r="AQ486" i="2"/>
  <c r="AN486" i="2"/>
  <c r="AM486" i="2"/>
  <c r="AL486" i="2"/>
  <c r="AQ485" i="2"/>
  <c r="AN485" i="2"/>
  <c r="AM485" i="2"/>
  <c r="AL485" i="2"/>
  <c r="AQ484" i="2"/>
  <c r="AN484" i="2"/>
  <c r="AM484" i="2"/>
  <c r="AL484" i="2"/>
  <c r="AQ483" i="2"/>
  <c r="AN483" i="2"/>
  <c r="AM483" i="2"/>
  <c r="AL483" i="2"/>
  <c r="AQ482" i="2"/>
  <c r="AN482" i="2"/>
  <c r="AM482" i="2"/>
  <c r="AL482" i="2"/>
  <c r="AQ481" i="2"/>
  <c r="AN481" i="2"/>
  <c r="AM481" i="2"/>
  <c r="AL481" i="2"/>
  <c r="AQ480" i="2"/>
  <c r="AN480" i="2"/>
  <c r="AM480" i="2"/>
  <c r="AL480" i="2"/>
  <c r="AQ479" i="2"/>
  <c r="AN479" i="2"/>
  <c r="AM479" i="2"/>
  <c r="AL479" i="2"/>
  <c r="AQ478" i="2"/>
  <c r="AN478" i="2"/>
  <c r="AM478" i="2"/>
  <c r="AL478" i="2"/>
  <c r="AQ477" i="2"/>
  <c r="AN477" i="2"/>
  <c r="AM477" i="2"/>
  <c r="AL477" i="2"/>
  <c r="AQ476" i="2"/>
  <c r="AN476" i="2"/>
  <c r="AM476" i="2"/>
  <c r="AL476" i="2"/>
  <c r="AQ475" i="2"/>
  <c r="AN475" i="2"/>
  <c r="AM475" i="2"/>
  <c r="AL475" i="2"/>
  <c r="AQ474" i="2"/>
  <c r="AN474" i="2"/>
  <c r="AM474" i="2"/>
  <c r="AL474" i="2"/>
  <c r="AQ473" i="2"/>
  <c r="AN473" i="2"/>
  <c r="AM473" i="2"/>
  <c r="AL473" i="2"/>
  <c r="AQ472" i="2"/>
  <c r="AN472" i="2"/>
  <c r="AM472" i="2"/>
  <c r="AL472" i="2"/>
  <c r="AQ471" i="2"/>
  <c r="AN471" i="2"/>
  <c r="AM471" i="2"/>
  <c r="AL471" i="2"/>
  <c r="AQ470" i="2"/>
  <c r="AN470" i="2"/>
  <c r="AM470" i="2"/>
  <c r="AL470" i="2"/>
  <c r="AQ469" i="2"/>
  <c r="AN469" i="2"/>
  <c r="AM469" i="2"/>
  <c r="AL469" i="2"/>
  <c r="AQ468" i="2"/>
  <c r="AN468" i="2"/>
  <c r="AM468" i="2"/>
  <c r="AL468" i="2"/>
  <c r="AQ467" i="2"/>
  <c r="AN467" i="2"/>
  <c r="AM467" i="2"/>
  <c r="AL467" i="2"/>
  <c r="AQ466" i="2"/>
  <c r="AN466" i="2"/>
  <c r="AM466" i="2"/>
  <c r="AL466" i="2"/>
  <c r="AQ465" i="2"/>
  <c r="AN465" i="2"/>
  <c r="AM465" i="2"/>
  <c r="AL465" i="2"/>
  <c r="AQ464" i="2"/>
  <c r="AN464" i="2"/>
  <c r="AM464" i="2"/>
  <c r="AL464" i="2"/>
  <c r="AQ463" i="2"/>
  <c r="AN463" i="2"/>
  <c r="AM463" i="2"/>
  <c r="AL463" i="2"/>
  <c r="AQ462" i="2"/>
  <c r="AN462" i="2"/>
  <c r="AM462" i="2"/>
  <c r="AL462" i="2"/>
  <c r="AQ461" i="2"/>
  <c r="AN461" i="2"/>
  <c r="AM461" i="2"/>
  <c r="AL461" i="2"/>
  <c r="AQ460" i="2"/>
  <c r="AN460" i="2"/>
  <c r="AM460" i="2"/>
  <c r="AL460" i="2"/>
  <c r="AQ459" i="2"/>
  <c r="AN459" i="2"/>
  <c r="AM459" i="2"/>
  <c r="AL459" i="2"/>
  <c r="AQ458" i="2"/>
  <c r="AN458" i="2"/>
  <c r="AM458" i="2"/>
  <c r="AL458" i="2"/>
  <c r="AQ457" i="2"/>
  <c r="AN457" i="2"/>
  <c r="AM457" i="2"/>
  <c r="AL457" i="2"/>
  <c r="AQ456" i="2"/>
  <c r="AN456" i="2"/>
  <c r="AM456" i="2"/>
  <c r="AL456" i="2"/>
  <c r="AQ455" i="2"/>
  <c r="AN455" i="2"/>
  <c r="AM455" i="2"/>
  <c r="AL455" i="2"/>
  <c r="AQ454" i="2"/>
  <c r="AN454" i="2"/>
  <c r="AM454" i="2"/>
  <c r="AL454" i="2"/>
  <c r="AQ453" i="2"/>
  <c r="AN453" i="2"/>
  <c r="AM453" i="2"/>
  <c r="AL453" i="2"/>
  <c r="AQ452" i="2"/>
  <c r="AN452" i="2"/>
  <c r="AM452" i="2"/>
  <c r="AL452" i="2"/>
  <c r="AQ451" i="2"/>
  <c r="AN451" i="2"/>
  <c r="AM451" i="2"/>
  <c r="AL451" i="2"/>
  <c r="AQ450" i="2"/>
  <c r="AN450" i="2"/>
  <c r="AM450" i="2"/>
  <c r="AL450" i="2"/>
  <c r="AQ449" i="2"/>
  <c r="AN449" i="2"/>
  <c r="AM449" i="2"/>
  <c r="AL449" i="2"/>
  <c r="AQ448" i="2"/>
  <c r="AN448" i="2"/>
  <c r="AM448" i="2"/>
  <c r="AL448" i="2"/>
  <c r="AQ447" i="2"/>
  <c r="AN447" i="2"/>
  <c r="AM447" i="2"/>
  <c r="AL447" i="2"/>
  <c r="AQ446" i="2"/>
  <c r="AN446" i="2"/>
  <c r="AM446" i="2"/>
  <c r="AL446" i="2"/>
  <c r="AQ445" i="2"/>
  <c r="AN445" i="2"/>
  <c r="AM445" i="2"/>
  <c r="AL445" i="2"/>
  <c r="AQ444" i="2"/>
  <c r="AN444" i="2"/>
  <c r="AM444" i="2"/>
  <c r="AL444" i="2"/>
  <c r="AQ443" i="2"/>
  <c r="AN443" i="2"/>
  <c r="AM443" i="2"/>
  <c r="AL443" i="2"/>
  <c r="AQ442" i="2"/>
  <c r="AN442" i="2"/>
  <c r="AM442" i="2"/>
  <c r="AL442" i="2"/>
  <c r="AQ441" i="2"/>
  <c r="AN441" i="2"/>
  <c r="AM441" i="2"/>
  <c r="AL441" i="2"/>
  <c r="AQ440" i="2"/>
  <c r="AN440" i="2"/>
  <c r="AM440" i="2"/>
  <c r="AL440" i="2"/>
  <c r="AQ439" i="2"/>
  <c r="AN439" i="2"/>
  <c r="AM439" i="2"/>
  <c r="AL439" i="2"/>
  <c r="AQ438" i="2"/>
  <c r="AN438" i="2"/>
  <c r="AM438" i="2"/>
  <c r="AL438" i="2"/>
  <c r="AQ437" i="2"/>
  <c r="AN437" i="2"/>
  <c r="AM437" i="2"/>
  <c r="AL437" i="2"/>
  <c r="AQ436" i="2"/>
  <c r="AN436" i="2"/>
  <c r="AM436" i="2"/>
  <c r="AL436" i="2"/>
  <c r="AQ435" i="2"/>
  <c r="AN435" i="2"/>
  <c r="AM435" i="2"/>
  <c r="AL435" i="2"/>
  <c r="AQ434" i="2"/>
  <c r="AN434" i="2"/>
  <c r="AM434" i="2"/>
  <c r="AL434" i="2"/>
  <c r="AQ433" i="2"/>
  <c r="AN433" i="2"/>
  <c r="AM433" i="2"/>
  <c r="AL433" i="2"/>
  <c r="AQ432" i="2"/>
  <c r="AN432" i="2"/>
  <c r="AM432" i="2"/>
  <c r="AL432" i="2"/>
  <c r="AQ431" i="2"/>
  <c r="AN431" i="2"/>
  <c r="AM431" i="2"/>
  <c r="AL431" i="2"/>
  <c r="AQ430" i="2"/>
  <c r="AN430" i="2"/>
  <c r="AM430" i="2"/>
  <c r="AL430" i="2"/>
  <c r="AQ429" i="2"/>
  <c r="AN429" i="2"/>
  <c r="AM429" i="2"/>
  <c r="AL429" i="2"/>
  <c r="AQ428" i="2"/>
  <c r="AN428" i="2"/>
  <c r="AM428" i="2"/>
  <c r="AL428" i="2"/>
  <c r="AQ427" i="2"/>
  <c r="AN427" i="2"/>
  <c r="AM427" i="2"/>
  <c r="AL427" i="2"/>
  <c r="AQ426" i="2"/>
  <c r="AN426" i="2"/>
  <c r="AM426" i="2"/>
  <c r="AL426" i="2"/>
  <c r="AQ425" i="2"/>
  <c r="AN425" i="2"/>
  <c r="AM425" i="2"/>
  <c r="AL425" i="2"/>
  <c r="AQ424" i="2"/>
  <c r="AN424" i="2"/>
  <c r="AM424" i="2"/>
  <c r="AL424" i="2"/>
  <c r="AQ423" i="2"/>
  <c r="AN423" i="2"/>
  <c r="AM423" i="2"/>
  <c r="AL423" i="2"/>
  <c r="AQ422" i="2"/>
  <c r="AN422" i="2"/>
  <c r="AM422" i="2"/>
  <c r="AL422" i="2"/>
  <c r="AQ421" i="2"/>
  <c r="AN421" i="2"/>
  <c r="AM421" i="2"/>
  <c r="AL421" i="2"/>
  <c r="AQ420" i="2"/>
  <c r="AN420" i="2"/>
  <c r="AM420" i="2"/>
  <c r="AL420" i="2"/>
  <c r="AQ419" i="2"/>
  <c r="AN419" i="2"/>
  <c r="AM419" i="2"/>
  <c r="AL419" i="2"/>
  <c r="AQ418" i="2"/>
  <c r="AN418" i="2"/>
  <c r="AM418" i="2"/>
  <c r="AL418" i="2"/>
  <c r="AQ417" i="2"/>
  <c r="AN417" i="2"/>
  <c r="AM417" i="2"/>
  <c r="AL417" i="2"/>
  <c r="AQ416" i="2"/>
  <c r="AN416" i="2"/>
  <c r="AM416" i="2"/>
  <c r="AL416" i="2"/>
  <c r="AQ415" i="2"/>
  <c r="AN415" i="2"/>
  <c r="AM415" i="2"/>
  <c r="AL415" i="2"/>
  <c r="AQ414" i="2"/>
  <c r="AN414" i="2"/>
  <c r="AM414" i="2"/>
  <c r="AL414" i="2"/>
  <c r="AQ413" i="2"/>
  <c r="AN413" i="2"/>
  <c r="AM413" i="2"/>
  <c r="AL413" i="2"/>
  <c r="AQ412" i="2"/>
  <c r="AN412" i="2"/>
  <c r="AM412" i="2"/>
  <c r="AL412" i="2"/>
  <c r="AQ411" i="2"/>
  <c r="AN411" i="2"/>
  <c r="AM411" i="2"/>
  <c r="AL411" i="2"/>
  <c r="AQ410" i="2"/>
  <c r="AN410" i="2"/>
  <c r="AM410" i="2"/>
  <c r="AL410" i="2"/>
  <c r="AQ409" i="2"/>
  <c r="AN409" i="2"/>
  <c r="AM409" i="2"/>
  <c r="AL409" i="2"/>
  <c r="AQ408" i="2"/>
  <c r="AN408" i="2"/>
  <c r="AM408" i="2"/>
  <c r="AL408" i="2"/>
  <c r="AQ407" i="2"/>
  <c r="AN407" i="2"/>
  <c r="AM407" i="2"/>
  <c r="AL407" i="2"/>
  <c r="AQ406" i="2"/>
  <c r="AN406" i="2"/>
  <c r="AM406" i="2"/>
  <c r="AL406" i="2"/>
  <c r="AQ405" i="2"/>
  <c r="AN405" i="2"/>
  <c r="AM405" i="2"/>
  <c r="AL405" i="2"/>
  <c r="AQ404" i="2"/>
  <c r="AN404" i="2"/>
  <c r="AM404" i="2"/>
  <c r="AL404" i="2"/>
  <c r="AQ403" i="2"/>
  <c r="AN403" i="2"/>
  <c r="AM403" i="2"/>
  <c r="AL403" i="2"/>
  <c r="AQ402" i="2"/>
  <c r="AN402" i="2"/>
  <c r="AM402" i="2"/>
  <c r="AL402" i="2"/>
  <c r="AQ401" i="2"/>
  <c r="AN401" i="2"/>
  <c r="AM401" i="2"/>
  <c r="AL401" i="2"/>
  <c r="AQ400" i="2"/>
  <c r="AN400" i="2"/>
  <c r="AM400" i="2"/>
  <c r="AL400" i="2"/>
  <c r="AQ399" i="2"/>
  <c r="AN399" i="2"/>
  <c r="AM399" i="2"/>
  <c r="AL399" i="2"/>
  <c r="AQ398" i="2"/>
  <c r="AN398" i="2"/>
  <c r="AM398" i="2"/>
  <c r="AL398" i="2"/>
  <c r="AQ397" i="2"/>
  <c r="AN397" i="2"/>
  <c r="AM397" i="2"/>
  <c r="AL397" i="2"/>
  <c r="AQ396" i="2"/>
  <c r="AN396" i="2"/>
  <c r="AM396" i="2"/>
  <c r="AL396" i="2"/>
  <c r="AQ395" i="2"/>
  <c r="AN395" i="2"/>
  <c r="AM395" i="2"/>
  <c r="AL395" i="2"/>
  <c r="AQ394" i="2"/>
  <c r="AN394" i="2"/>
  <c r="AM394" i="2"/>
  <c r="AL394" i="2"/>
  <c r="AQ393" i="2"/>
  <c r="AN393" i="2"/>
  <c r="AM393" i="2"/>
  <c r="AL393" i="2"/>
  <c r="AQ392" i="2"/>
  <c r="AN392" i="2"/>
  <c r="AM392" i="2"/>
  <c r="AL392" i="2"/>
  <c r="AQ391" i="2"/>
  <c r="AN391" i="2"/>
  <c r="AM391" i="2"/>
  <c r="AL391" i="2"/>
  <c r="AQ390" i="2"/>
  <c r="AN390" i="2"/>
  <c r="AM390" i="2"/>
  <c r="AL390" i="2"/>
  <c r="AQ389" i="2"/>
  <c r="AN389" i="2"/>
  <c r="AM389" i="2"/>
  <c r="AL389" i="2"/>
  <c r="AQ388" i="2"/>
  <c r="AN388" i="2"/>
  <c r="AM388" i="2"/>
  <c r="AL388" i="2"/>
  <c r="AQ387" i="2"/>
  <c r="AN387" i="2"/>
  <c r="AM387" i="2"/>
  <c r="AL387" i="2"/>
  <c r="AQ386" i="2"/>
  <c r="AN386" i="2"/>
  <c r="AM386" i="2"/>
  <c r="AL386" i="2"/>
  <c r="AQ385" i="2"/>
  <c r="AN385" i="2"/>
  <c r="AM385" i="2"/>
  <c r="AL385" i="2"/>
  <c r="AQ384" i="2"/>
  <c r="AN384" i="2"/>
  <c r="AM384" i="2"/>
  <c r="AL384" i="2"/>
  <c r="AQ383" i="2"/>
  <c r="AN383" i="2"/>
  <c r="AM383" i="2"/>
  <c r="AL383" i="2"/>
  <c r="AQ382" i="2"/>
  <c r="AN382" i="2"/>
  <c r="AM382" i="2"/>
  <c r="AL382" i="2"/>
  <c r="AQ381" i="2"/>
  <c r="AN381" i="2"/>
  <c r="AM381" i="2"/>
  <c r="AL381" i="2"/>
  <c r="AQ380" i="2"/>
  <c r="AN380" i="2"/>
  <c r="AM380" i="2"/>
  <c r="AL380" i="2"/>
  <c r="AQ379" i="2"/>
  <c r="AN379" i="2"/>
  <c r="AM379" i="2"/>
  <c r="AL379" i="2"/>
  <c r="AQ378" i="2"/>
  <c r="AN378" i="2"/>
  <c r="AM378" i="2"/>
  <c r="AL378" i="2"/>
  <c r="AQ377" i="2"/>
  <c r="AN377" i="2"/>
  <c r="AM377" i="2"/>
  <c r="AL377" i="2"/>
  <c r="AQ376" i="2"/>
  <c r="AN376" i="2"/>
  <c r="AM376" i="2"/>
  <c r="AL376" i="2"/>
  <c r="AQ375" i="2"/>
  <c r="AN375" i="2"/>
  <c r="AM375" i="2"/>
  <c r="AL375" i="2"/>
  <c r="AQ374" i="2"/>
  <c r="AN374" i="2"/>
  <c r="AM374" i="2"/>
  <c r="AL374" i="2"/>
  <c r="AQ373" i="2"/>
  <c r="AN373" i="2"/>
  <c r="AM373" i="2"/>
  <c r="AL373" i="2"/>
  <c r="AQ372" i="2"/>
  <c r="AN372" i="2"/>
  <c r="AM372" i="2"/>
  <c r="AL372" i="2"/>
  <c r="AQ371" i="2"/>
  <c r="AN371" i="2"/>
  <c r="AM371" i="2"/>
  <c r="AL371" i="2"/>
  <c r="AQ370" i="2"/>
  <c r="AN370" i="2"/>
  <c r="AM370" i="2"/>
  <c r="AL370" i="2"/>
  <c r="AQ369" i="2"/>
  <c r="AN369" i="2"/>
  <c r="AM369" i="2"/>
  <c r="AL369" i="2"/>
  <c r="AQ368" i="2"/>
  <c r="AN368" i="2"/>
  <c r="AM368" i="2"/>
  <c r="AL368" i="2"/>
  <c r="AQ367" i="2"/>
  <c r="AN367" i="2"/>
  <c r="AM367" i="2"/>
  <c r="AL367" i="2"/>
  <c r="AQ366" i="2"/>
  <c r="AN366" i="2"/>
  <c r="AM366" i="2"/>
  <c r="AL366" i="2"/>
  <c r="AQ365" i="2"/>
  <c r="AN365" i="2"/>
  <c r="AM365" i="2"/>
  <c r="AL365" i="2"/>
  <c r="AQ364" i="2"/>
  <c r="AN364" i="2"/>
  <c r="AM364" i="2"/>
  <c r="AL364" i="2"/>
  <c r="AQ363" i="2"/>
  <c r="AN363" i="2"/>
  <c r="AM363" i="2"/>
  <c r="AL363" i="2"/>
  <c r="AQ362" i="2"/>
  <c r="AN362" i="2"/>
  <c r="AM362" i="2"/>
  <c r="AL362" i="2"/>
  <c r="AQ361" i="2"/>
  <c r="AN361" i="2"/>
  <c r="AM361" i="2"/>
  <c r="AL361" i="2"/>
  <c r="AQ360" i="2"/>
  <c r="AN360" i="2"/>
  <c r="AM360" i="2"/>
  <c r="AL360" i="2"/>
  <c r="AQ359" i="2"/>
  <c r="AN359" i="2"/>
  <c r="AM359" i="2"/>
  <c r="AL359" i="2"/>
  <c r="AQ358" i="2"/>
  <c r="AN358" i="2"/>
  <c r="AM358" i="2"/>
  <c r="AL358" i="2"/>
  <c r="AQ357" i="2"/>
  <c r="AN357" i="2"/>
  <c r="AM357" i="2"/>
  <c r="AL357" i="2"/>
  <c r="AQ356" i="2"/>
  <c r="AN356" i="2"/>
  <c r="AM356" i="2"/>
  <c r="AL356" i="2"/>
  <c r="AQ355" i="2"/>
  <c r="AN355" i="2"/>
  <c r="AM355" i="2"/>
  <c r="AL355" i="2"/>
  <c r="AQ354" i="2"/>
  <c r="AN354" i="2"/>
  <c r="AM354" i="2"/>
  <c r="AL354" i="2"/>
  <c r="AQ353" i="2"/>
  <c r="AN353" i="2"/>
  <c r="AM353" i="2"/>
  <c r="AL353" i="2"/>
  <c r="AQ352" i="2"/>
  <c r="AN352" i="2"/>
  <c r="AM352" i="2"/>
  <c r="AL352" i="2"/>
  <c r="AQ351" i="2"/>
  <c r="AN351" i="2"/>
  <c r="AM351" i="2"/>
  <c r="AL351" i="2"/>
  <c r="AQ350" i="2"/>
  <c r="AN350" i="2"/>
  <c r="AM350" i="2"/>
  <c r="AL350" i="2"/>
  <c r="AQ349" i="2"/>
  <c r="AN349" i="2"/>
  <c r="AM349" i="2"/>
  <c r="AL349" i="2"/>
  <c r="AQ348" i="2"/>
  <c r="AN348" i="2"/>
  <c r="AM348" i="2"/>
  <c r="AL348" i="2"/>
  <c r="AQ347" i="2"/>
  <c r="AN347" i="2"/>
  <c r="AM347" i="2"/>
  <c r="AL347" i="2"/>
  <c r="AQ346" i="2"/>
  <c r="AN346" i="2"/>
  <c r="AM346" i="2"/>
  <c r="AL346" i="2"/>
  <c r="AQ345" i="2"/>
  <c r="AN345" i="2"/>
  <c r="AM345" i="2"/>
  <c r="AL345" i="2"/>
  <c r="AQ344" i="2"/>
  <c r="AN344" i="2"/>
  <c r="AM344" i="2"/>
  <c r="AL344" i="2"/>
  <c r="AQ343" i="2"/>
  <c r="AN343" i="2"/>
  <c r="AM343" i="2"/>
  <c r="AL343" i="2"/>
  <c r="AQ342" i="2"/>
  <c r="AN342" i="2"/>
  <c r="AM342" i="2"/>
  <c r="AL342" i="2"/>
  <c r="AQ341" i="2"/>
  <c r="AN341" i="2"/>
  <c r="AM341" i="2"/>
  <c r="AL341" i="2"/>
  <c r="AQ340" i="2"/>
  <c r="AN340" i="2"/>
  <c r="AM340" i="2"/>
  <c r="AL340" i="2"/>
  <c r="AQ339" i="2"/>
  <c r="AN339" i="2"/>
  <c r="AM339" i="2"/>
  <c r="AL339" i="2"/>
  <c r="AQ338" i="2"/>
  <c r="AN338" i="2"/>
  <c r="AM338" i="2"/>
  <c r="AL338" i="2"/>
  <c r="AQ337" i="2"/>
  <c r="AN337" i="2"/>
  <c r="AM337" i="2"/>
  <c r="AL337" i="2"/>
  <c r="AQ336" i="2"/>
  <c r="AN336" i="2"/>
  <c r="AM336" i="2"/>
  <c r="AL336" i="2"/>
  <c r="AQ335" i="2"/>
  <c r="AN335" i="2"/>
  <c r="AM335" i="2"/>
  <c r="AL335" i="2"/>
  <c r="AQ334" i="2"/>
  <c r="AN334" i="2"/>
  <c r="AM334" i="2"/>
  <c r="AL334" i="2"/>
  <c r="AQ333" i="2"/>
  <c r="AN333" i="2"/>
  <c r="AM333" i="2"/>
  <c r="AL333" i="2"/>
  <c r="AQ332" i="2"/>
  <c r="AN332" i="2"/>
  <c r="AM332" i="2"/>
  <c r="AL332" i="2"/>
  <c r="AQ331" i="2"/>
  <c r="AN331" i="2"/>
  <c r="AM331" i="2"/>
  <c r="AL331" i="2"/>
  <c r="AQ330" i="2"/>
  <c r="AN330" i="2"/>
  <c r="AM330" i="2"/>
  <c r="AL330" i="2"/>
  <c r="AQ329" i="2"/>
  <c r="AN329" i="2"/>
  <c r="AM329" i="2"/>
  <c r="AL329" i="2"/>
  <c r="AQ328" i="2"/>
  <c r="AN328" i="2"/>
  <c r="AM328" i="2"/>
  <c r="AL328" i="2"/>
  <c r="AQ327" i="2"/>
  <c r="AN327" i="2"/>
  <c r="AM327" i="2"/>
  <c r="AL327" i="2"/>
  <c r="AQ326" i="2"/>
  <c r="AN326" i="2"/>
  <c r="AM326" i="2"/>
  <c r="AL326" i="2"/>
  <c r="AQ325" i="2"/>
  <c r="AN325" i="2"/>
  <c r="AM325" i="2"/>
  <c r="AL325" i="2"/>
  <c r="AQ324" i="2"/>
  <c r="AN324" i="2"/>
  <c r="AM324" i="2"/>
  <c r="AL324" i="2"/>
  <c r="AQ323" i="2"/>
  <c r="AN323" i="2"/>
  <c r="AM323" i="2"/>
  <c r="AL323" i="2"/>
  <c r="AQ322" i="2"/>
  <c r="AN322" i="2"/>
  <c r="AM322" i="2"/>
  <c r="AL322" i="2"/>
  <c r="AQ321" i="2"/>
  <c r="AN321" i="2"/>
  <c r="AM321" i="2"/>
  <c r="AL321" i="2"/>
  <c r="AQ320" i="2"/>
  <c r="AN320" i="2"/>
  <c r="AM320" i="2"/>
  <c r="AL320" i="2"/>
  <c r="AQ319" i="2"/>
  <c r="AN319" i="2"/>
  <c r="AM319" i="2"/>
  <c r="AL319" i="2"/>
  <c r="AQ318" i="2"/>
  <c r="AN318" i="2"/>
  <c r="AM318" i="2"/>
  <c r="AL318" i="2"/>
  <c r="AQ317" i="2"/>
  <c r="AN317" i="2"/>
  <c r="AM317" i="2"/>
  <c r="AL317" i="2"/>
  <c r="AQ316" i="2"/>
  <c r="AN316" i="2"/>
  <c r="AM316" i="2"/>
  <c r="AL316" i="2"/>
  <c r="AQ315" i="2"/>
  <c r="AN315" i="2"/>
  <c r="AM315" i="2"/>
  <c r="AL315" i="2"/>
  <c r="AQ314" i="2"/>
  <c r="AN314" i="2"/>
  <c r="AM314" i="2"/>
  <c r="AL314" i="2"/>
  <c r="AQ313" i="2"/>
  <c r="AN313" i="2"/>
  <c r="AM313" i="2"/>
  <c r="AL313" i="2"/>
  <c r="AQ312" i="2"/>
  <c r="AN312" i="2"/>
  <c r="AM312" i="2"/>
  <c r="AL312" i="2"/>
  <c r="AQ311" i="2"/>
  <c r="AN311" i="2"/>
  <c r="AM311" i="2"/>
  <c r="AL311" i="2"/>
  <c r="AQ310" i="2"/>
  <c r="AN310" i="2"/>
  <c r="AM310" i="2"/>
  <c r="AL310" i="2"/>
  <c r="AQ309" i="2"/>
  <c r="AN309" i="2"/>
  <c r="AM309" i="2"/>
  <c r="AL309" i="2"/>
  <c r="AQ308" i="2"/>
  <c r="AN308" i="2"/>
  <c r="AM308" i="2"/>
  <c r="AL308" i="2"/>
  <c r="AQ307" i="2"/>
  <c r="AN307" i="2"/>
  <c r="AM307" i="2"/>
  <c r="AL307" i="2"/>
  <c r="AQ306" i="2"/>
  <c r="AN306" i="2"/>
  <c r="AM306" i="2"/>
  <c r="AL306" i="2"/>
  <c r="AQ305" i="2"/>
  <c r="AN305" i="2"/>
  <c r="AM305" i="2"/>
  <c r="AL305" i="2"/>
  <c r="AQ304" i="2"/>
  <c r="AN304" i="2"/>
  <c r="AM304" i="2"/>
  <c r="AL304" i="2"/>
  <c r="AQ303" i="2"/>
  <c r="AN303" i="2"/>
  <c r="AM303" i="2"/>
  <c r="AL303" i="2"/>
  <c r="AQ302" i="2"/>
  <c r="AN302" i="2"/>
  <c r="AM302" i="2"/>
  <c r="AL302" i="2"/>
  <c r="AQ301" i="2"/>
  <c r="AN301" i="2"/>
  <c r="AM301" i="2"/>
  <c r="AL301" i="2"/>
  <c r="AQ300" i="2"/>
  <c r="AN300" i="2"/>
  <c r="AM300" i="2"/>
  <c r="AL300" i="2"/>
  <c r="AQ299" i="2"/>
  <c r="AN299" i="2"/>
  <c r="AM299" i="2"/>
  <c r="AL299" i="2"/>
  <c r="AQ298" i="2"/>
  <c r="AN298" i="2"/>
  <c r="AM298" i="2"/>
  <c r="AL298" i="2"/>
  <c r="AQ297" i="2"/>
  <c r="AN297" i="2"/>
  <c r="AM297" i="2"/>
  <c r="AL297" i="2"/>
  <c r="AQ296" i="2"/>
  <c r="AN296" i="2"/>
  <c r="AM296" i="2"/>
  <c r="AL296" i="2"/>
  <c r="AQ295" i="2"/>
  <c r="AN295" i="2"/>
  <c r="AM295" i="2"/>
  <c r="AL295" i="2"/>
  <c r="AQ294" i="2"/>
  <c r="AN294" i="2"/>
  <c r="AM294" i="2"/>
  <c r="AL294" i="2"/>
  <c r="AQ293" i="2"/>
  <c r="AN293" i="2"/>
  <c r="AM293" i="2"/>
  <c r="AL293" i="2"/>
  <c r="AQ292" i="2"/>
  <c r="AN292" i="2"/>
  <c r="AM292" i="2"/>
  <c r="AL292" i="2"/>
  <c r="AQ291" i="2"/>
  <c r="AN291" i="2"/>
  <c r="AM291" i="2"/>
  <c r="AL291" i="2"/>
  <c r="AQ290" i="2"/>
  <c r="AN290" i="2"/>
  <c r="AM290" i="2"/>
  <c r="AL290" i="2"/>
  <c r="AQ289" i="2"/>
  <c r="AN289" i="2"/>
  <c r="AM289" i="2"/>
  <c r="AL289" i="2"/>
  <c r="AQ288" i="2"/>
  <c r="AN288" i="2"/>
  <c r="AM288" i="2"/>
  <c r="AL288" i="2"/>
  <c r="AQ287" i="2"/>
  <c r="AN287" i="2"/>
  <c r="AM287" i="2"/>
  <c r="AL287" i="2"/>
  <c r="AQ286" i="2"/>
  <c r="AN286" i="2"/>
  <c r="AM286" i="2"/>
  <c r="AL286" i="2"/>
  <c r="AQ285" i="2"/>
  <c r="AN285" i="2"/>
  <c r="AM285" i="2"/>
  <c r="AL285" i="2"/>
  <c r="AQ284" i="2"/>
  <c r="AN284" i="2"/>
  <c r="AM284" i="2"/>
  <c r="AL284" i="2"/>
  <c r="AQ283" i="2"/>
  <c r="AN283" i="2"/>
  <c r="AM283" i="2"/>
  <c r="AL283" i="2"/>
  <c r="AQ282" i="2"/>
  <c r="AN282" i="2"/>
  <c r="AM282" i="2"/>
  <c r="AL282" i="2"/>
  <c r="L282" i="2"/>
  <c r="M282" i="2" s="1"/>
  <c r="AQ281" i="2"/>
  <c r="AN281" i="2"/>
  <c r="AM281" i="2"/>
  <c r="AL281" i="2"/>
  <c r="L281" i="2"/>
  <c r="M281" i="2" s="1"/>
  <c r="AQ280" i="2"/>
  <c r="AN280" i="2"/>
  <c r="AM280" i="2"/>
  <c r="AL280" i="2"/>
  <c r="L280" i="2"/>
  <c r="M280" i="2" s="1"/>
  <c r="AQ279" i="2"/>
  <c r="AN279" i="2"/>
  <c r="AM279" i="2"/>
  <c r="AL279" i="2"/>
  <c r="L279" i="2"/>
  <c r="M279" i="2" s="1"/>
  <c r="AQ278" i="2"/>
  <c r="AN278" i="2"/>
  <c r="AM278" i="2"/>
  <c r="AL278" i="2"/>
  <c r="L278" i="2"/>
  <c r="M278" i="2" s="1"/>
  <c r="AQ277" i="2"/>
  <c r="AN277" i="2"/>
  <c r="AM277" i="2"/>
  <c r="AL277" i="2"/>
  <c r="L277" i="2"/>
  <c r="M277" i="2" s="1"/>
  <c r="AQ276" i="2"/>
  <c r="AN276" i="2"/>
  <c r="AM276" i="2"/>
  <c r="AL276" i="2"/>
  <c r="L276" i="2"/>
  <c r="M276" i="2" s="1"/>
  <c r="AQ275" i="2"/>
  <c r="AN275" i="2"/>
  <c r="AM275" i="2"/>
  <c r="AL275" i="2"/>
  <c r="L275" i="2"/>
  <c r="M275" i="2" s="1"/>
  <c r="AQ274" i="2"/>
  <c r="AN274" i="2"/>
  <c r="AM274" i="2"/>
  <c r="AL274" i="2"/>
  <c r="L274" i="2"/>
  <c r="M274" i="2" s="1"/>
  <c r="AQ273" i="2"/>
  <c r="AN273" i="2"/>
  <c r="AM273" i="2"/>
  <c r="AL273" i="2"/>
  <c r="L273" i="2"/>
  <c r="M273" i="2" s="1"/>
  <c r="AQ272" i="2"/>
  <c r="AN272" i="2"/>
  <c r="AM272" i="2"/>
  <c r="AL272" i="2"/>
  <c r="L272" i="2"/>
  <c r="M272" i="2" s="1"/>
  <c r="AQ271" i="2"/>
  <c r="AN271" i="2"/>
  <c r="AM271" i="2"/>
  <c r="AL271" i="2"/>
  <c r="L271" i="2"/>
  <c r="M271" i="2" s="1"/>
  <c r="AQ270" i="2"/>
  <c r="AN270" i="2"/>
  <c r="AM270" i="2"/>
  <c r="AL270" i="2"/>
  <c r="L270" i="2"/>
  <c r="M270" i="2" s="1"/>
  <c r="AQ269" i="2"/>
  <c r="AN269" i="2"/>
  <c r="AM269" i="2"/>
  <c r="AL269" i="2"/>
  <c r="L269" i="2"/>
  <c r="M269" i="2" s="1"/>
  <c r="AQ268" i="2"/>
  <c r="AN268" i="2"/>
  <c r="AM268" i="2"/>
  <c r="AL268" i="2"/>
  <c r="L268" i="2"/>
  <c r="M268" i="2" s="1"/>
  <c r="AQ267" i="2"/>
  <c r="AN267" i="2"/>
  <c r="AM267" i="2"/>
  <c r="AL267" i="2"/>
  <c r="L267" i="2"/>
  <c r="M267" i="2" s="1"/>
  <c r="AQ266" i="2"/>
  <c r="AN266" i="2"/>
  <c r="AM266" i="2"/>
  <c r="AL266" i="2"/>
  <c r="L266" i="2"/>
  <c r="M266" i="2" s="1"/>
  <c r="AQ265" i="2"/>
  <c r="AN265" i="2"/>
  <c r="AM265" i="2"/>
  <c r="AL265" i="2"/>
  <c r="L265" i="2"/>
  <c r="M265" i="2" s="1"/>
  <c r="AQ264" i="2"/>
  <c r="AN264" i="2"/>
  <c r="AM264" i="2"/>
  <c r="AL264" i="2"/>
  <c r="L264" i="2"/>
  <c r="M264" i="2" s="1"/>
  <c r="AQ263" i="2"/>
  <c r="AN263" i="2"/>
  <c r="AM263" i="2"/>
  <c r="AL263" i="2"/>
  <c r="L263" i="2"/>
  <c r="M263" i="2" s="1"/>
  <c r="AQ262" i="2"/>
  <c r="AN262" i="2"/>
  <c r="AM262" i="2"/>
  <c r="AL262" i="2"/>
  <c r="L262" i="2"/>
  <c r="M262" i="2" s="1"/>
  <c r="AQ261" i="2"/>
  <c r="AN261" i="2"/>
  <c r="AM261" i="2"/>
  <c r="AL261" i="2"/>
  <c r="L261" i="2"/>
  <c r="M261" i="2" s="1"/>
  <c r="AQ260" i="2"/>
  <c r="AN260" i="2"/>
  <c r="AM260" i="2"/>
  <c r="AL260" i="2"/>
  <c r="L260" i="2"/>
  <c r="M260" i="2" s="1"/>
  <c r="AQ259" i="2"/>
  <c r="AN259" i="2"/>
  <c r="AM259" i="2"/>
  <c r="AL259" i="2"/>
  <c r="L259" i="2"/>
  <c r="M259" i="2" s="1"/>
  <c r="AQ258" i="2"/>
  <c r="AN258" i="2"/>
  <c r="AM258" i="2"/>
  <c r="AL258" i="2"/>
  <c r="L258" i="2"/>
  <c r="M258" i="2" s="1"/>
  <c r="AQ257" i="2"/>
  <c r="AN257" i="2"/>
  <c r="AM257" i="2"/>
  <c r="AL257" i="2"/>
  <c r="L257" i="2"/>
  <c r="M257" i="2" s="1"/>
  <c r="AQ256" i="2"/>
  <c r="AN256" i="2"/>
  <c r="AM256" i="2"/>
  <c r="AL256" i="2"/>
  <c r="L256" i="2"/>
  <c r="M256" i="2" s="1"/>
  <c r="AQ255" i="2"/>
  <c r="AN255" i="2"/>
  <c r="AM255" i="2"/>
  <c r="AL255" i="2"/>
  <c r="L255" i="2"/>
  <c r="M255" i="2" s="1"/>
  <c r="AQ254" i="2"/>
  <c r="AN254" i="2"/>
  <c r="AM254" i="2"/>
  <c r="AL254" i="2"/>
  <c r="L254" i="2"/>
  <c r="M254" i="2" s="1"/>
  <c r="AQ253" i="2"/>
  <c r="AN253" i="2"/>
  <c r="AM253" i="2"/>
  <c r="AL253" i="2"/>
  <c r="L253" i="2"/>
  <c r="M253" i="2" s="1"/>
  <c r="AQ252" i="2"/>
  <c r="AN252" i="2"/>
  <c r="AM252" i="2"/>
  <c r="AL252" i="2"/>
  <c r="L252" i="2"/>
  <c r="M252" i="2" s="1"/>
  <c r="AQ251" i="2"/>
  <c r="AN251" i="2"/>
  <c r="AM251" i="2"/>
  <c r="AL251" i="2"/>
  <c r="L251" i="2"/>
  <c r="M251" i="2" s="1"/>
  <c r="AQ250" i="2"/>
  <c r="AN250" i="2"/>
  <c r="AM250" i="2"/>
  <c r="AL250" i="2"/>
  <c r="L250" i="2"/>
  <c r="M250" i="2" s="1"/>
  <c r="AQ249" i="2"/>
  <c r="AN249" i="2"/>
  <c r="AM249" i="2"/>
  <c r="AL249" i="2"/>
  <c r="L249" i="2"/>
  <c r="M249" i="2" s="1"/>
  <c r="AQ248" i="2"/>
  <c r="AN248" i="2"/>
  <c r="AM248" i="2"/>
  <c r="AL248" i="2"/>
  <c r="L248" i="2"/>
  <c r="M248" i="2" s="1"/>
  <c r="AQ247" i="2"/>
  <c r="AN247" i="2"/>
  <c r="AM247" i="2"/>
  <c r="AL247" i="2"/>
  <c r="L247" i="2"/>
  <c r="M247" i="2" s="1"/>
  <c r="AQ246" i="2"/>
  <c r="AN246" i="2"/>
  <c r="AM246" i="2"/>
  <c r="AL246" i="2"/>
  <c r="L246" i="2"/>
  <c r="M246" i="2" s="1"/>
  <c r="AQ245" i="2"/>
  <c r="AN245" i="2"/>
  <c r="AM245" i="2"/>
  <c r="AL245" i="2"/>
  <c r="L245" i="2"/>
  <c r="M245" i="2" s="1"/>
  <c r="AQ244" i="2"/>
  <c r="AN244" i="2"/>
  <c r="AM244" i="2"/>
  <c r="AL244" i="2"/>
  <c r="L244" i="2"/>
  <c r="M244" i="2" s="1"/>
  <c r="AQ243" i="2"/>
  <c r="AN243" i="2"/>
  <c r="AM243" i="2"/>
  <c r="AL243" i="2"/>
  <c r="L243" i="2"/>
  <c r="M243" i="2" s="1"/>
  <c r="AQ242" i="2"/>
  <c r="AN242" i="2"/>
  <c r="AM242" i="2"/>
  <c r="AL242" i="2"/>
  <c r="L242" i="2"/>
  <c r="M242" i="2" s="1"/>
  <c r="AQ241" i="2"/>
  <c r="AN241" i="2"/>
  <c r="AM241" i="2"/>
  <c r="AL241" i="2"/>
  <c r="L241" i="2"/>
  <c r="M241" i="2" s="1"/>
  <c r="AQ240" i="2"/>
  <c r="AN240" i="2"/>
  <c r="AM240" i="2"/>
  <c r="AL240" i="2"/>
  <c r="L240" i="2"/>
  <c r="M240" i="2" s="1"/>
  <c r="AQ239" i="2"/>
  <c r="AN239" i="2"/>
  <c r="AM239" i="2"/>
  <c r="AL239" i="2"/>
  <c r="L239" i="2"/>
  <c r="M239" i="2" s="1"/>
  <c r="AQ238" i="2"/>
  <c r="AN238" i="2"/>
  <c r="AM238" i="2"/>
  <c r="AL238" i="2"/>
  <c r="L238" i="2"/>
  <c r="M238" i="2" s="1"/>
  <c r="AQ237" i="2"/>
  <c r="AN237" i="2"/>
  <c r="AM237" i="2"/>
  <c r="AL237" i="2"/>
  <c r="L237" i="2"/>
  <c r="M237" i="2" s="1"/>
  <c r="AQ236" i="2"/>
  <c r="AN236" i="2"/>
  <c r="AM236" i="2"/>
  <c r="AL236" i="2"/>
  <c r="L236" i="2"/>
  <c r="M236" i="2" s="1"/>
  <c r="AQ235" i="2"/>
  <c r="AN235" i="2"/>
  <c r="AM235" i="2"/>
  <c r="AL235" i="2"/>
  <c r="L235" i="2"/>
  <c r="M235" i="2" s="1"/>
  <c r="AQ234" i="2"/>
  <c r="AN234" i="2"/>
  <c r="AM234" i="2"/>
  <c r="AL234" i="2"/>
  <c r="L234" i="2"/>
  <c r="M234" i="2" s="1"/>
  <c r="AQ233" i="2"/>
  <c r="AN233" i="2"/>
  <c r="AM233" i="2"/>
  <c r="AL233" i="2"/>
  <c r="L233" i="2"/>
  <c r="M233" i="2" s="1"/>
  <c r="AQ232" i="2"/>
  <c r="AN232" i="2"/>
  <c r="AM232" i="2"/>
  <c r="AL232" i="2"/>
  <c r="L232" i="2"/>
  <c r="M232" i="2" s="1"/>
  <c r="AQ231" i="2"/>
  <c r="AN231" i="2"/>
  <c r="AM231" i="2"/>
  <c r="AL231" i="2"/>
  <c r="L231" i="2"/>
  <c r="M231" i="2" s="1"/>
  <c r="AQ230" i="2"/>
  <c r="AN230" i="2"/>
  <c r="AM230" i="2"/>
  <c r="AL230" i="2"/>
  <c r="L230" i="2"/>
  <c r="M230" i="2" s="1"/>
  <c r="AQ229" i="2"/>
  <c r="AN229" i="2"/>
  <c r="AM229" i="2"/>
  <c r="AL229" i="2"/>
  <c r="L229" i="2"/>
  <c r="M229" i="2" s="1"/>
  <c r="AQ228" i="2"/>
  <c r="AN228" i="2"/>
  <c r="AM228" i="2"/>
  <c r="AL228" i="2"/>
  <c r="L228" i="2"/>
  <c r="M228" i="2" s="1"/>
  <c r="AQ227" i="2"/>
  <c r="AN227" i="2"/>
  <c r="AM227" i="2"/>
  <c r="AL227" i="2"/>
  <c r="L227" i="2"/>
  <c r="M227" i="2" s="1"/>
  <c r="AQ226" i="2"/>
  <c r="AN226" i="2"/>
  <c r="AM226" i="2"/>
  <c r="AL226" i="2"/>
  <c r="L226" i="2"/>
  <c r="M226" i="2" s="1"/>
  <c r="AQ225" i="2"/>
  <c r="AN225" i="2"/>
  <c r="AM225" i="2"/>
  <c r="AL225" i="2"/>
  <c r="L225" i="2"/>
  <c r="M225" i="2" s="1"/>
  <c r="AQ224" i="2"/>
  <c r="AN224" i="2"/>
  <c r="AM224" i="2"/>
  <c r="AL224" i="2"/>
  <c r="L224" i="2"/>
  <c r="M224" i="2" s="1"/>
  <c r="AQ223" i="2"/>
  <c r="AN223" i="2"/>
  <c r="AM223" i="2"/>
  <c r="AL223" i="2"/>
  <c r="L223" i="2"/>
  <c r="M223" i="2" s="1"/>
  <c r="AQ222" i="2"/>
  <c r="AN222" i="2"/>
  <c r="AM222" i="2"/>
  <c r="AL222" i="2"/>
  <c r="L222" i="2"/>
  <c r="M222" i="2" s="1"/>
  <c r="AQ221" i="2"/>
  <c r="AN221" i="2"/>
  <c r="AM221" i="2"/>
  <c r="AL221" i="2"/>
  <c r="L221" i="2"/>
  <c r="M221" i="2" s="1"/>
  <c r="AQ220" i="2"/>
  <c r="AN220" i="2"/>
  <c r="AM220" i="2"/>
  <c r="AL220" i="2"/>
  <c r="L220" i="2"/>
  <c r="M220" i="2" s="1"/>
  <c r="AQ219" i="2"/>
  <c r="AN219" i="2"/>
  <c r="AM219" i="2"/>
  <c r="AL219" i="2"/>
  <c r="L219" i="2"/>
  <c r="M219" i="2" s="1"/>
  <c r="AQ218" i="2"/>
  <c r="AN218" i="2"/>
  <c r="AM218" i="2"/>
  <c r="AL218" i="2"/>
  <c r="L218" i="2"/>
  <c r="M218" i="2" s="1"/>
  <c r="AQ217" i="2"/>
  <c r="AN217" i="2"/>
  <c r="AM217" i="2"/>
  <c r="AL217" i="2"/>
  <c r="L217" i="2"/>
  <c r="M217" i="2" s="1"/>
  <c r="AQ216" i="2"/>
  <c r="AN216" i="2"/>
  <c r="AM216" i="2"/>
  <c r="AL216" i="2"/>
  <c r="L216" i="2"/>
  <c r="M216" i="2" s="1"/>
  <c r="AQ215" i="2"/>
  <c r="AN215" i="2"/>
  <c r="AM215" i="2"/>
  <c r="AL215" i="2"/>
  <c r="L215" i="2"/>
  <c r="M215" i="2" s="1"/>
  <c r="AQ214" i="2"/>
  <c r="AN214" i="2"/>
  <c r="AM214" i="2"/>
  <c r="AL214" i="2"/>
  <c r="L214" i="2"/>
  <c r="M214" i="2" s="1"/>
  <c r="AQ213" i="2"/>
  <c r="AN213" i="2"/>
  <c r="AM213" i="2"/>
  <c r="AL213" i="2"/>
  <c r="L213" i="2"/>
  <c r="M213" i="2" s="1"/>
  <c r="AQ212" i="2"/>
  <c r="AN212" i="2"/>
  <c r="AM212" i="2"/>
  <c r="AL212" i="2"/>
  <c r="L212" i="2"/>
  <c r="M212" i="2" s="1"/>
  <c r="AQ211" i="2"/>
  <c r="AN211" i="2"/>
  <c r="AM211" i="2"/>
  <c r="AL211" i="2"/>
  <c r="L211" i="2"/>
  <c r="M211" i="2" s="1"/>
  <c r="AQ210" i="2"/>
  <c r="AN210" i="2"/>
  <c r="AM210" i="2"/>
  <c r="AL210" i="2"/>
  <c r="L210" i="2"/>
  <c r="M210" i="2" s="1"/>
  <c r="AQ209" i="2"/>
  <c r="AN209" i="2"/>
  <c r="AM209" i="2"/>
  <c r="AL209" i="2"/>
  <c r="L209" i="2"/>
  <c r="M209" i="2" s="1"/>
  <c r="AQ208" i="2"/>
  <c r="AN208" i="2"/>
  <c r="AM208" i="2"/>
  <c r="AL208" i="2"/>
  <c r="L208" i="2"/>
  <c r="M208" i="2" s="1"/>
  <c r="AQ207" i="2"/>
  <c r="AN207" i="2"/>
  <c r="AM207" i="2"/>
  <c r="AL207" i="2"/>
  <c r="L207" i="2"/>
  <c r="M207" i="2" s="1"/>
  <c r="AQ206" i="2"/>
  <c r="AN206" i="2"/>
  <c r="AM206" i="2"/>
  <c r="AL206" i="2"/>
  <c r="L206" i="2"/>
  <c r="M206" i="2" s="1"/>
  <c r="AQ205" i="2"/>
  <c r="AN205" i="2"/>
  <c r="AM205" i="2"/>
  <c r="AL205" i="2"/>
  <c r="L205" i="2"/>
  <c r="M205" i="2" s="1"/>
  <c r="AQ204" i="2"/>
  <c r="AN204" i="2"/>
  <c r="AM204" i="2"/>
  <c r="AL204" i="2"/>
  <c r="L204" i="2"/>
  <c r="M204" i="2" s="1"/>
  <c r="AQ203" i="2"/>
  <c r="AN203" i="2"/>
  <c r="AM203" i="2"/>
  <c r="AL203" i="2"/>
  <c r="L203" i="2"/>
  <c r="M203" i="2" s="1"/>
  <c r="AQ202" i="2"/>
  <c r="AN202" i="2"/>
  <c r="AM202" i="2"/>
  <c r="AL202" i="2"/>
  <c r="L202" i="2"/>
  <c r="M202" i="2" s="1"/>
  <c r="AQ201" i="2"/>
  <c r="AN201" i="2"/>
  <c r="AM201" i="2"/>
  <c r="AL201" i="2"/>
  <c r="L201" i="2"/>
  <c r="M201" i="2" s="1"/>
  <c r="AQ200" i="2"/>
  <c r="AN200" i="2"/>
  <c r="AM200" i="2"/>
  <c r="AL200" i="2"/>
  <c r="L200" i="2"/>
  <c r="M200" i="2" s="1"/>
  <c r="AQ199" i="2"/>
  <c r="AN199" i="2"/>
  <c r="AM199" i="2"/>
  <c r="AL199" i="2"/>
  <c r="L199" i="2"/>
  <c r="M199" i="2" s="1"/>
  <c r="AQ198" i="2"/>
  <c r="AN198" i="2"/>
  <c r="AM198" i="2"/>
  <c r="AL198" i="2"/>
  <c r="L198" i="2"/>
  <c r="M198" i="2" s="1"/>
  <c r="AQ197" i="2"/>
  <c r="AN197" i="2"/>
  <c r="AM197" i="2"/>
  <c r="AL197" i="2"/>
  <c r="L197" i="2"/>
  <c r="M197" i="2" s="1"/>
  <c r="AQ196" i="2"/>
  <c r="AN196" i="2"/>
  <c r="AM196" i="2"/>
  <c r="AL196" i="2"/>
  <c r="L196" i="2"/>
  <c r="M196" i="2" s="1"/>
  <c r="AQ195" i="2"/>
  <c r="AN195" i="2"/>
  <c r="AM195" i="2"/>
  <c r="AL195" i="2"/>
  <c r="L195" i="2"/>
  <c r="M195" i="2" s="1"/>
  <c r="AQ194" i="2"/>
  <c r="AN194" i="2"/>
  <c r="AM194" i="2"/>
  <c r="AL194" i="2"/>
  <c r="L194" i="2"/>
  <c r="M194" i="2" s="1"/>
  <c r="AQ193" i="2"/>
  <c r="AN193" i="2"/>
  <c r="AM193" i="2"/>
  <c r="AL193" i="2"/>
  <c r="L193" i="2"/>
  <c r="M193" i="2" s="1"/>
  <c r="AQ192" i="2"/>
  <c r="AN192" i="2"/>
  <c r="AM192" i="2"/>
  <c r="AL192" i="2"/>
  <c r="L192" i="2"/>
  <c r="M192" i="2" s="1"/>
  <c r="AQ191" i="2"/>
  <c r="AN191" i="2"/>
  <c r="AM191" i="2"/>
  <c r="AL191" i="2"/>
  <c r="L191" i="2"/>
  <c r="M191" i="2" s="1"/>
  <c r="AQ190" i="2"/>
  <c r="AN190" i="2"/>
  <c r="AM190" i="2"/>
  <c r="AL190" i="2"/>
  <c r="L190" i="2"/>
  <c r="M190" i="2" s="1"/>
  <c r="AQ189" i="2"/>
  <c r="AN189" i="2"/>
  <c r="AM189" i="2"/>
  <c r="AL189" i="2"/>
  <c r="L189" i="2"/>
  <c r="M189" i="2" s="1"/>
  <c r="AQ188" i="2"/>
  <c r="AN188" i="2"/>
  <c r="AM188" i="2"/>
  <c r="AL188" i="2"/>
  <c r="L188" i="2"/>
  <c r="M188" i="2" s="1"/>
  <c r="AQ187" i="2"/>
  <c r="AN187" i="2"/>
  <c r="AM187" i="2"/>
  <c r="AL187" i="2"/>
  <c r="L187" i="2"/>
  <c r="M187" i="2" s="1"/>
  <c r="AQ186" i="2"/>
  <c r="AN186" i="2"/>
  <c r="AM186" i="2"/>
  <c r="AL186" i="2"/>
  <c r="L186" i="2"/>
  <c r="M186" i="2" s="1"/>
  <c r="AQ185" i="2"/>
  <c r="AN185" i="2"/>
  <c r="AM185" i="2"/>
  <c r="AL185" i="2"/>
  <c r="L185" i="2"/>
  <c r="M185" i="2" s="1"/>
  <c r="AQ184" i="2"/>
  <c r="AN184" i="2"/>
  <c r="AM184" i="2"/>
  <c r="AL184" i="2"/>
  <c r="L184" i="2"/>
  <c r="M184" i="2" s="1"/>
  <c r="AQ183" i="2"/>
  <c r="AN183" i="2"/>
  <c r="AM183" i="2"/>
  <c r="AL183" i="2"/>
  <c r="L183" i="2"/>
  <c r="M183" i="2" s="1"/>
  <c r="AQ182" i="2"/>
  <c r="AN182" i="2"/>
  <c r="AM182" i="2"/>
  <c r="AL182" i="2"/>
  <c r="L182" i="2"/>
  <c r="M182" i="2" s="1"/>
  <c r="AQ181" i="2"/>
  <c r="AN181" i="2"/>
  <c r="AM181" i="2"/>
  <c r="AL181" i="2"/>
  <c r="L181" i="2"/>
  <c r="M181" i="2" s="1"/>
  <c r="AQ180" i="2"/>
  <c r="AN180" i="2"/>
  <c r="AM180" i="2"/>
  <c r="AL180" i="2"/>
  <c r="L180" i="2"/>
  <c r="M180" i="2" s="1"/>
  <c r="AQ179" i="2"/>
  <c r="AN179" i="2"/>
  <c r="AM179" i="2"/>
  <c r="AL179" i="2"/>
  <c r="L179" i="2"/>
  <c r="M179" i="2" s="1"/>
  <c r="AQ178" i="2"/>
  <c r="AN178" i="2"/>
  <c r="AM178" i="2"/>
  <c r="AL178" i="2"/>
  <c r="L178" i="2"/>
  <c r="M178" i="2" s="1"/>
  <c r="AQ177" i="2"/>
  <c r="AN177" i="2"/>
  <c r="AM177" i="2"/>
  <c r="AL177" i="2"/>
  <c r="L177" i="2"/>
  <c r="M177" i="2" s="1"/>
  <c r="AQ176" i="2"/>
  <c r="AN176" i="2"/>
  <c r="AM176" i="2"/>
  <c r="AL176" i="2"/>
  <c r="L176" i="2"/>
  <c r="M176" i="2" s="1"/>
  <c r="AQ175" i="2"/>
  <c r="AN175" i="2"/>
  <c r="AM175" i="2"/>
  <c r="AL175" i="2"/>
  <c r="L175" i="2"/>
  <c r="M175" i="2" s="1"/>
  <c r="AQ174" i="2"/>
  <c r="AN174" i="2"/>
  <c r="AM174" i="2"/>
  <c r="AL174" i="2"/>
  <c r="L174" i="2"/>
  <c r="M174" i="2" s="1"/>
  <c r="AQ173" i="2"/>
  <c r="AN173" i="2"/>
  <c r="AM173" i="2"/>
  <c r="AL173" i="2"/>
  <c r="L173" i="2"/>
  <c r="M173" i="2" s="1"/>
  <c r="AQ172" i="2"/>
  <c r="AN172" i="2"/>
  <c r="AM172" i="2"/>
  <c r="AL172" i="2"/>
  <c r="L172" i="2"/>
  <c r="M172" i="2" s="1"/>
  <c r="AQ171" i="2"/>
  <c r="AN171" i="2"/>
  <c r="AM171" i="2"/>
  <c r="AL171" i="2"/>
  <c r="L171" i="2"/>
  <c r="M171" i="2" s="1"/>
  <c r="AQ170" i="2"/>
  <c r="AN170" i="2"/>
  <c r="AM170" i="2"/>
  <c r="AL170" i="2"/>
  <c r="L170" i="2"/>
  <c r="M170" i="2" s="1"/>
  <c r="AQ169" i="2"/>
  <c r="AN169" i="2"/>
  <c r="AM169" i="2"/>
  <c r="AL169" i="2"/>
  <c r="L169" i="2"/>
  <c r="M169" i="2" s="1"/>
  <c r="AQ168" i="2"/>
  <c r="AN168" i="2"/>
  <c r="AM168" i="2"/>
  <c r="AL168" i="2"/>
  <c r="L168" i="2"/>
  <c r="M168" i="2" s="1"/>
  <c r="AQ167" i="2"/>
  <c r="AN167" i="2"/>
  <c r="AM167" i="2"/>
  <c r="AL167" i="2"/>
  <c r="L167" i="2"/>
  <c r="M167" i="2" s="1"/>
  <c r="AQ166" i="2"/>
  <c r="AN166" i="2"/>
  <c r="AM166" i="2"/>
  <c r="AL166" i="2"/>
  <c r="L166" i="2"/>
  <c r="M166" i="2" s="1"/>
  <c r="AQ165" i="2"/>
  <c r="AN165" i="2"/>
  <c r="AM165" i="2"/>
  <c r="AL165" i="2"/>
  <c r="L165" i="2"/>
  <c r="M165" i="2" s="1"/>
  <c r="AQ164" i="2"/>
  <c r="AN164" i="2"/>
  <c r="AM164" i="2"/>
  <c r="AL164" i="2"/>
  <c r="L164" i="2"/>
  <c r="M164" i="2" s="1"/>
  <c r="AQ163" i="2"/>
  <c r="AN163" i="2"/>
  <c r="AM163" i="2"/>
  <c r="AL163" i="2"/>
  <c r="L163" i="2"/>
  <c r="M163" i="2" s="1"/>
  <c r="AQ162" i="2"/>
  <c r="AN162" i="2"/>
  <c r="AM162" i="2"/>
  <c r="AL162" i="2"/>
  <c r="L162" i="2"/>
  <c r="M162" i="2" s="1"/>
  <c r="AQ161" i="2"/>
  <c r="AN161" i="2"/>
  <c r="AM161" i="2"/>
  <c r="AL161" i="2"/>
  <c r="L161" i="2"/>
  <c r="M161" i="2" s="1"/>
  <c r="AQ160" i="2"/>
  <c r="AN160" i="2"/>
  <c r="AM160" i="2"/>
  <c r="AL160" i="2"/>
  <c r="L160" i="2"/>
  <c r="M160" i="2" s="1"/>
  <c r="AQ159" i="2"/>
  <c r="AN159" i="2"/>
  <c r="AM159" i="2"/>
  <c r="AL159" i="2"/>
  <c r="L159" i="2"/>
  <c r="M159" i="2" s="1"/>
  <c r="AQ158" i="2"/>
  <c r="AN158" i="2"/>
  <c r="AM158" i="2"/>
  <c r="AL158" i="2"/>
  <c r="L158" i="2"/>
  <c r="M158" i="2" s="1"/>
  <c r="AQ157" i="2"/>
  <c r="AN157" i="2"/>
  <c r="AM157" i="2"/>
  <c r="AL157" i="2"/>
  <c r="L157" i="2"/>
  <c r="M157" i="2" s="1"/>
  <c r="AQ156" i="2"/>
  <c r="AN156" i="2"/>
  <c r="AM156" i="2"/>
  <c r="AL156" i="2"/>
  <c r="L156" i="2"/>
  <c r="M156" i="2" s="1"/>
  <c r="AQ155" i="2"/>
  <c r="AN155" i="2"/>
  <c r="AM155" i="2"/>
  <c r="AL155" i="2"/>
  <c r="L155" i="2"/>
  <c r="M155" i="2" s="1"/>
  <c r="AQ154" i="2"/>
  <c r="AN154" i="2"/>
  <c r="AM154" i="2"/>
  <c r="AL154" i="2"/>
  <c r="L154" i="2"/>
  <c r="M154" i="2" s="1"/>
  <c r="AQ153" i="2"/>
  <c r="AN153" i="2"/>
  <c r="AM153" i="2"/>
  <c r="AL153" i="2"/>
  <c r="L153" i="2"/>
  <c r="M153" i="2" s="1"/>
  <c r="AQ152" i="2"/>
  <c r="AN152" i="2"/>
  <c r="AM152" i="2"/>
  <c r="AL152" i="2"/>
  <c r="L152" i="2"/>
  <c r="M152" i="2" s="1"/>
  <c r="AQ151" i="2"/>
  <c r="AN151" i="2"/>
  <c r="AM151" i="2"/>
  <c r="AL151" i="2"/>
  <c r="L151" i="2"/>
  <c r="M151" i="2" s="1"/>
  <c r="AQ150" i="2"/>
  <c r="AN150" i="2"/>
  <c r="AM150" i="2"/>
  <c r="AL150" i="2"/>
  <c r="L150" i="2"/>
  <c r="M150" i="2" s="1"/>
  <c r="AQ149" i="2"/>
  <c r="AN149" i="2"/>
  <c r="AM149" i="2"/>
  <c r="AL149" i="2"/>
  <c r="L149" i="2"/>
  <c r="M149" i="2" s="1"/>
  <c r="AQ148" i="2"/>
  <c r="AN148" i="2"/>
  <c r="AM148" i="2"/>
  <c r="AL148" i="2"/>
  <c r="L148" i="2"/>
  <c r="M148" i="2" s="1"/>
  <c r="AQ147" i="2"/>
  <c r="AN147" i="2"/>
  <c r="AM147" i="2"/>
  <c r="AL147" i="2"/>
  <c r="L147" i="2"/>
  <c r="M147" i="2" s="1"/>
  <c r="AQ146" i="2"/>
  <c r="AN146" i="2"/>
  <c r="AM146" i="2"/>
  <c r="AL146" i="2"/>
  <c r="L146" i="2"/>
  <c r="M146" i="2" s="1"/>
  <c r="AQ145" i="2"/>
  <c r="AN145" i="2"/>
  <c r="AM145" i="2"/>
  <c r="AL145" i="2"/>
  <c r="L145" i="2"/>
  <c r="M145" i="2" s="1"/>
  <c r="AQ144" i="2"/>
  <c r="AN144" i="2"/>
  <c r="AM144" i="2"/>
  <c r="AL144" i="2"/>
  <c r="L144" i="2"/>
  <c r="M144" i="2" s="1"/>
  <c r="AQ143" i="2"/>
  <c r="AN143" i="2"/>
  <c r="AM143" i="2"/>
  <c r="AL143" i="2"/>
  <c r="L143" i="2"/>
  <c r="M143" i="2" s="1"/>
  <c r="BF142" i="2"/>
  <c r="BE142" i="2"/>
  <c r="AX142" i="2" s="1"/>
  <c r="AY142" i="2" s="1"/>
  <c r="BD142" i="2"/>
  <c r="BC142" i="2"/>
  <c r="AZ142" i="2"/>
  <c r="AQ142" i="2"/>
  <c r="AN142" i="2"/>
  <c r="AM142" i="2"/>
  <c r="AL142" i="2"/>
  <c r="L142" i="2"/>
  <c r="M142" i="2" s="1"/>
  <c r="BF141" i="2"/>
  <c r="BE141" i="2"/>
  <c r="AX141" i="2" s="1"/>
  <c r="AY141" i="2" s="1"/>
  <c r="BD141" i="2"/>
  <c r="BC141" i="2"/>
  <c r="AZ141" i="2"/>
  <c r="AQ141" i="2"/>
  <c r="AN141" i="2"/>
  <c r="AM141" i="2"/>
  <c r="AL141" i="2"/>
  <c r="L141" i="2"/>
  <c r="M141" i="2" s="1"/>
  <c r="BF140" i="2"/>
  <c r="BE140" i="2"/>
  <c r="AX140" i="2" s="1"/>
  <c r="AY140" i="2" s="1"/>
  <c r="BD140" i="2"/>
  <c r="BC140" i="2"/>
  <c r="AZ140" i="2"/>
  <c r="AQ140" i="2"/>
  <c r="AN140" i="2"/>
  <c r="AM140" i="2"/>
  <c r="AL140" i="2"/>
  <c r="L140" i="2"/>
  <c r="M140" i="2" s="1"/>
  <c r="BF139" i="2"/>
  <c r="BE139" i="2"/>
  <c r="AX139" i="2" s="1"/>
  <c r="AY139" i="2" s="1"/>
  <c r="BD139" i="2"/>
  <c r="BC139" i="2"/>
  <c r="AZ139" i="2"/>
  <c r="AQ139" i="2"/>
  <c r="AN139" i="2"/>
  <c r="AM139" i="2"/>
  <c r="AL139" i="2"/>
  <c r="L139" i="2"/>
  <c r="M139" i="2" s="1"/>
  <c r="BF138" i="2"/>
  <c r="BE138" i="2"/>
  <c r="AX138" i="2" s="1"/>
  <c r="AY138" i="2" s="1"/>
  <c r="BD138" i="2"/>
  <c r="BC138" i="2"/>
  <c r="AZ138" i="2"/>
  <c r="AQ138" i="2"/>
  <c r="AN138" i="2"/>
  <c r="AM138" i="2"/>
  <c r="AL138" i="2"/>
  <c r="L138" i="2"/>
  <c r="M138" i="2" s="1"/>
  <c r="BF137" i="2"/>
  <c r="BE137" i="2"/>
  <c r="AX137" i="2" s="1"/>
  <c r="AY137" i="2" s="1"/>
  <c r="BD137" i="2"/>
  <c r="BC137" i="2"/>
  <c r="AZ137" i="2"/>
  <c r="AQ137" i="2"/>
  <c r="AN137" i="2"/>
  <c r="AM137" i="2"/>
  <c r="AL137" i="2"/>
  <c r="L137" i="2"/>
  <c r="M137" i="2" s="1"/>
  <c r="BF136" i="2"/>
  <c r="BE136" i="2"/>
  <c r="AX136" i="2" s="1"/>
  <c r="AY136" i="2" s="1"/>
  <c r="BD136" i="2"/>
  <c r="BC136" i="2"/>
  <c r="AZ136" i="2"/>
  <c r="AQ136" i="2"/>
  <c r="AN136" i="2"/>
  <c r="AM136" i="2"/>
  <c r="AL136" i="2"/>
  <c r="L136" i="2"/>
  <c r="M136" i="2" s="1"/>
  <c r="BF135" i="2"/>
  <c r="BE135" i="2"/>
  <c r="AX135" i="2" s="1"/>
  <c r="AY135" i="2" s="1"/>
  <c r="BD135" i="2"/>
  <c r="BC135" i="2"/>
  <c r="AZ135" i="2"/>
  <c r="AQ135" i="2"/>
  <c r="AN135" i="2"/>
  <c r="AM135" i="2"/>
  <c r="AL135" i="2"/>
  <c r="L135" i="2"/>
  <c r="M135" i="2" s="1"/>
  <c r="BF134" i="2"/>
  <c r="BE134" i="2"/>
  <c r="AX134" i="2" s="1"/>
  <c r="AY134" i="2" s="1"/>
  <c r="BD134" i="2"/>
  <c r="BC134" i="2"/>
  <c r="AZ134" i="2"/>
  <c r="AQ134" i="2"/>
  <c r="AN134" i="2"/>
  <c r="AM134" i="2"/>
  <c r="AL134" i="2"/>
  <c r="L134" i="2"/>
  <c r="M134" i="2" s="1"/>
  <c r="BF133" i="2"/>
  <c r="BE133" i="2"/>
  <c r="AX133" i="2" s="1"/>
  <c r="AY133" i="2" s="1"/>
  <c r="BD133" i="2"/>
  <c r="BC133" i="2"/>
  <c r="AZ133" i="2"/>
  <c r="AQ133" i="2"/>
  <c r="AN133" i="2"/>
  <c r="AM133" i="2"/>
  <c r="AL133" i="2"/>
  <c r="L133" i="2"/>
  <c r="M133" i="2" s="1"/>
  <c r="BF132" i="2"/>
  <c r="BE132" i="2"/>
  <c r="AX132" i="2" s="1"/>
  <c r="AY132" i="2" s="1"/>
  <c r="BD132" i="2"/>
  <c r="BC132" i="2"/>
  <c r="AZ132" i="2"/>
  <c r="AQ132" i="2"/>
  <c r="AN132" i="2"/>
  <c r="AM132" i="2"/>
  <c r="AL132" i="2"/>
  <c r="L132" i="2"/>
  <c r="M132" i="2" s="1"/>
  <c r="BF131" i="2"/>
  <c r="BE131" i="2"/>
  <c r="AX131" i="2" s="1"/>
  <c r="AY131" i="2" s="1"/>
  <c r="BD131" i="2"/>
  <c r="BC131" i="2"/>
  <c r="AZ131" i="2"/>
  <c r="AQ131" i="2"/>
  <c r="AN131" i="2"/>
  <c r="AM131" i="2"/>
  <c r="AL131" i="2"/>
  <c r="L131" i="2"/>
  <c r="M131" i="2" s="1"/>
  <c r="BF130" i="2"/>
  <c r="BE130" i="2"/>
  <c r="AX130" i="2" s="1"/>
  <c r="AY130" i="2" s="1"/>
  <c r="BD130" i="2"/>
  <c r="BC130" i="2"/>
  <c r="AZ130" i="2"/>
  <c r="AQ130" i="2"/>
  <c r="AN130" i="2"/>
  <c r="AM130" i="2"/>
  <c r="AL130" i="2"/>
  <c r="L130" i="2"/>
  <c r="M130" i="2" s="1"/>
  <c r="BF129" i="2"/>
  <c r="BE129" i="2"/>
  <c r="AX129" i="2" s="1"/>
  <c r="AY129" i="2" s="1"/>
  <c r="BD129" i="2"/>
  <c r="BC129" i="2"/>
  <c r="AZ129" i="2"/>
  <c r="AQ129" i="2"/>
  <c r="AN129" i="2"/>
  <c r="AM129" i="2"/>
  <c r="AL129" i="2"/>
  <c r="L129" i="2"/>
  <c r="M129" i="2" s="1"/>
  <c r="BF128" i="2"/>
  <c r="BE128" i="2"/>
  <c r="AX128" i="2" s="1"/>
  <c r="AY128" i="2" s="1"/>
  <c r="BD128" i="2"/>
  <c r="BC128" i="2"/>
  <c r="AZ128" i="2"/>
  <c r="AQ128" i="2"/>
  <c r="AN128" i="2"/>
  <c r="AM128" i="2"/>
  <c r="AL128" i="2"/>
  <c r="L128" i="2"/>
  <c r="M128" i="2" s="1"/>
  <c r="BF127" i="2"/>
  <c r="BE127" i="2"/>
  <c r="AX127" i="2" s="1"/>
  <c r="AY127" i="2" s="1"/>
  <c r="BD127" i="2"/>
  <c r="BC127" i="2"/>
  <c r="AZ127" i="2"/>
  <c r="AQ127" i="2"/>
  <c r="AN127" i="2"/>
  <c r="AM127" i="2"/>
  <c r="AL127" i="2"/>
  <c r="L127" i="2"/>
  <c r="M127" i="2" s="1"/>
  <c r="BF126" i="2"/>
  <c r="BE126" i="2"/>
  <c r="AX126" i="2" s="1"/>
  <c r="AY126" i="2" s="1"/>
  <c r="BD126" i="2"/>
  <c r="BC126" i="2"/>
  <c r="AZ126" i="2"/>
  <c r="AQ126" i="2"/>
  <c r="AN126" i="2"/>
  <c r="AM126" i="2"/>
  <c r="AL126" i="2"/>
  <c r="L126" i="2"/>
  <c r="M126" i="2" s="1"/>
  <c r="BF125" i="2"/>
  <c r="BE125" i="2"/>
  <c r="AX125" i="2" s="1"/>
  <c r="AY125" i="2" s="1"/>
  <c r="BD125" i="2"/>
  <c r="BC125" i="2"/>
  <c r="AZ125" i="2"/>
  <c r="AQ125" i="2"/>
  <c r="AN125" i="2"/>
  <c r="AM125" i="2"/>
  <c r="AL125" i="2"/>
  <c r="L125" i="2"/>
  <c r="M125" i="2" s="1"/>
  <c r="BF124" i="2"/>
  <c r="BE124" i="2"/>
  <c r="AX124" i="2" s="1"/>
  <c r="AY124" i="2" s="1"/>
  <c r="BD124" i="2"/>
  <c r="BC124" i="2"/>
  <c r="AZ124" i="2"/>
  <c r="AQ124" i="2"/>
  <c r="AN124" i="2"/>
  <c r="AM124" i="2"/>
  <c r="AL124" i="2"/>
  <c r="L124" i="2"/>
  <c r="M124" i="2" s="1"/>
  <c r="BF123" i="2"/>
  <c r="BE123" i="2"/>
  <c r="AX123" i="2" s="1"/>
  <c r="AY123" i="2" s="1"/>
  <c r="BD123" i="2"/>
  <c r="BC123" i="2"/>
  <c r="AZ123" i="2"/>
  <c r="AQ123" i="2"/>
  <c r="AN123" i="2"/>
  <c r="AM123" i="2"/>
  <c r="AL123" i="2"/>
  <c r="L123" i="2"/>
  <c r="M123" i="2" s="1"/>
  <c r="BF122" i="2"/>
  <c r="BE122" i="2"/>
  <c r="AX122" i="2" s="1"/>
  <c r="AY122" i="2" s="1"/>
  <c r="BD122" i="2"/>
  <c r="BC122" i="2"/>
  <c r="AZ122" i="2"/>
  <c r="AQ122" i="2"/>
  <c r="AN122" i="2"/>
  <c r="AM122" i="2"/>
  <c r="AL122" i="2"/>
  <c r="L122" i="2"/>
  <c r="M122" i="2" s="1"/>
  <c r="BF121" i="2"/>
  <c r="BE121" i="2"/>
  <c r="AX121" i="2" s="1"/>
  <c r="AY121" i="2" s="1"/>
  <c r="BD121" i="2"/>
  <c r="BC121" i="2"/>
  <c r="AZ121" i="2"/>
  <c r="AQ121" i="2"/>
  <c r="AN121" i="2"/>
  <c r="AM121" i="2"/>
  <c r="AL121" i="2"/>
  <c r="L121" i="2"/>
  <c r="M121" i="2" s="1"/>
  <c r="BF120" i="2"/>
  <c r="BE120" i="2"/>
  <c r="AX120" i="2" s="1"/>
  <c r="AY120" i="2" s="1"/>
  <c r="BD120" i="2"/>
  <c r="BC120" i="2"/>
  <c r="AZ120" i="2"/>
  <c r="AQ120" i="2"/>
  <c r="AN120" i="2"/>
  <c r="AM120" i="2"/>
  <c r="AL120" i="2"/>
  <c r="L120" i="2"/>
  <c r="M120" i="2" s="1"/>
  <c r="BF119" i="2"/>
  <c r="BE119" i="2"/>
  <c r="AX119" i="2" s="1"/>
  <c r="AY119" i="2" s="1"/>
  <c r="BD119" i="2"/>
  <c r="BC119" i="2"/>
  <c r="AZ119" i="2"/>
  <c r="AQ119" i="2"/>
  <c r="AN119" i="2"/>
  <c r="AM119" i="2"/>
  <c r="AL119" i="2"/>
  <c r="L119" i="2"/>
  <c r="M119" i="2" s="1"/>
  <c r="BF118" i="2"/>
  <c r="BE118" i="2"/>
  <c r="AX118" i="2" s="1"/>
  <c r="AY118" i="2" s="1"/>
  <c r="BD118" i="2"/>
  <c r="BC118" i="2"/>
  <c r="AZ118" i="2"/>
  <c r="AQ118" i="2"/>
  <c r="AN118" i="2"/>
  <c r="AM118" i="2"/>
  <c r="AL118" i="2"/>
  <c r="L118" i="2"/>
  <c r="M118" i="2" s="1"/>
  <c r="BF117" i="2"/>
  <c r="BE117" i="2"/>
  <c r="AX117" i="2" s="1"/>
  <c r="AY117" i="2" s="1"/>
  <c r="BD117" i="2"/>
  <c r="BC117" i="2"/>
  <c r="AZ117" i="2"/>
  <c r="AQ117" i="2"/>
  <c r="AN117" i="2"/>
  <c r="AM117" i="2"/>
  <c r="AL117" i="2"/>
  <c r="L117" i="2"/>
  <c r="M117" i="2" s="1"/>
  <c r="BF116" i="2"/>
  <c r="BE116" i="2"/>
  <c r="AX116" i="2" s="1"/>
  <c r="AY116" i="2" s="1"/>
  <c r="BD116" i="2"/>
  <c r="BC116" i="2"/>
  <c r="AZ116" i="2"/>
  <c r="AQ116" i="2"/>
  <c r="AN116" i="2"/>
  <c r="AM116" i="2"/>
  <c r="AL116" i="2"/>
  <c r="L116" i="2"/>
  <c r="M116" i="2" s="1"/>
  <c r="BF115" i="2"/>
  <c r="BE115" i="2"/>
  <c r="AX115" i="2" s="1"/>
  <c r="AY115" i="2" s="1"/>
  <c r="BD115" i="2"/>
  <c r="BC115" i="2"/>
  <c r="AZ115" i="2"/>
  <c r="AQ115" i="2"/>
  <c r="AN115" i="2"/>
  <c r="AM115" i="2"/>
  <c r="AL115" i="2"/>
  <c r="L115" i="2"/>
  <c r="M115" i="2" s="1"/>
  <c r="BF114" i="2"/>
  <c r="BE114" i="2"/>
  <c r="AX114" i="2" s="1"/>
  <c r="AY114" i="2" s="1"/>
  <c r="BD114" i="2"/>
  <c r="BC114" i="2"/>
  <c r="AZ114" i="2"/>
  <c r="AQ114" i="2"/>
  <c r="AN114" i="2"/>
  <c r="AM114" i="2"/>
  <c r="AL114" i="2"/>
  <c r="L114" i="2"/>
  <c r="M114" i="2" s="1"/>
  <c r="BF113" i="2"/>
  <c r="BE113" i="2"/>
  <c r="AX113" i="2" s="1"/>
  <c r="AY113" i="2" s="1"/>
  <c r="BD113" i="2"/>
  <c r="BC113" i="2"/>
  <c r="AZ113" i="2"/>
  <c r="AQ113" i="2"/>
  <c r="AN113" i="2"/>
  <c r="AM113" i="2"/>
  <c r="AL113" i="2"/>
  <c r="L113" i="2"/>
  <c r="M113" i="2" s="1"/>
  <c r="BF112" i="2"/>
  <c r="BE112" i="2"/>
  <c r="AX112" i="2" s="1"/>
  <c r="AY112" i="2" s="1"/>
  <c r="BD112" i="2"/>
  <c r="BC112" i="2"/>
  <c r="AZ112" i="2"/>
  <c r="AQ112" i="2"/>
  <c r="AN112" i="2"/>
  <c r="AM112" i="2"/>
  <c r="AL112" i="2"/>
  <c r="L112" i="2"/>
  <c r="M112" i="2" s="1"/>
  <c r="BF111" i="2"/>
  <c r="BE111" i="2"/>
  <c r="AX111" i="2" s="1"/>
  <c r="AY111" i="2" s="1"/>
  <c r="BD111" i="2"/>
  <c r="BC111" i="2"/>
  <c r="AZ111" i="2"/>
  <c r="AQ111" i="2"/>
  <c r="AN111" i="2"/>
  <c r="AM111" i="2"/>
  <c r="AL111" i="2"/>
  <c r="L111" i="2"/>
  <c r="M111" i="2" s="1"/>
  <c r="BF110" i="2"/>
  <c r="BE110" i="2"/>
  <c r="AX110" i="2" s="1"/>
  <c r="AY110" i="2" s="1"/>
  <c r="BD110" i="2"/>
  <c r="BC110" i="2"/>
  <c r="AZ110" i="2"/>
  <c r="AQ110" i="2"/>
  <c r="AN110" i="2"/>
  <c r="AM110" i="2"/>
  <c r="AL110" i="2"/>
  <c r="L110" i="2"/>
  <c r="M110" i="2" s="1"/>
  <c r="BF109" i="2"/>
  <c r="BE109" i="2"/>
  <c r="AX109" i="2" s="1"/>
  <c r="AY109" i="2" s="1"/>
  <c r="BD109" i="2"/>
  <c r="BC109" i="2"/>
  <c r="AZ109" i="2"/>
  <c r="AQ109" i="2"/>
  <c r="AN109" i="2"/>
  <c r="AM109" i="2"/>
  <c r="AL109" i="2"/>
  <c r="L109" i="2"/>
  <c r="M109" i="2" s="1"/>
  <c r="BF108" i="2"/>
  <c r="BE108" i="2"/>
  <c r="AX108" i="2" s="1"/>
  <c r="AY108" i="2" s="1"/>
  <c r="BD108" i="2"/>
  <c r="BC108" i="2"/>
  <c r="AZ108" i="2"/>
  <c r="AQ108" i="2"/>
  <c r="AN108" i="2"/>
  <c r="AM108" i="2"/>
  <c r="AL108" i="2"/>
  <c r="L108" i="2"/>
  <c r="M108" i="2" s="1"/>
  <c r="BF107" i="2"/>
  <c r="BE107" i="2"/>
  <c r="AX107" i="2" s="1"/>
  <c r="AY107" i="2" s="1"/>
  <c r="BD107" i="2"/>
  <c r="BC107" i="2"/>
  <c r="AZ107" i="2"/>
  <c r="AQ107" i="2"/>
  <c r="AN107" i="2"/>
  <c r="AM107" i="2"/>
  <c r="AL107" i="2"/>
  <c r="L107" i="2"/>
  <c r="M107" i="2" s="1"/>
  <c r="BF106" i="2"/>
  <c r="BE106" i="2"/>
  <c r="AX106" i="2" s="1"/>
  <c r="AY106" i="2" s="1"/>
  <c r="BD106" i="2"/>
  <c r="BC106" i="2"/>
  <c r="AZ106" i="2"/>
  <c r="AQ106" i="2"/>
  <c r="AN106" i="2"/>
  <c r="AM106" i="2"/>
  <c r="AL106" i="2"/>
  <c r="L106" i="2"/>
  <c r="M106" i="2" s="1"/>
  <c r="BF105" i="2"/>
  <c r="BE105" i="2"/>
  <c r="AX105" i="2" s="1"/>
  <c r="AY105" i="2" s="1"/>
  <c r="BD105" i="2"/>
  <c r="BC105" i="2"/>
  <c r="AZ105" i="2"/>
  <c r="AQ105" i="2"/>
  <c r="AN105" i="2"/>
  <c r="AM105" i="2"/>
  <c r="AL105" i="2"/>
  <c r="L105" i="2"/>
  <c r="M105" i="2" s="1"/>
  <c r="BF104" i="2"/>
  <c r="BE104" i="2"/>
  <c r="AX104" i="2" s="1"/>
  <c r="AY104" i="2" s="1"/>
  <c r="BD104" i="2"/>
  <c r="BC104" i="2"/>
  <c r="AZ104" i="2"/>
  <c r="AQ104" i="2"/>
  <c r="AN104" i="2"/>
  <c r="AM104" i="2"/>
  <c r="AL104" i="2"/>
  <c r="L104" i="2"/>
  <c r="M104" i="2" s="1"/>
  <c r="BF103" i="2"/>
  <c r="BE103" i="2"/>
  <c r="AX103" i="2" s="1"/>
  <c r="AY103" i="2" s="1"/>
  <c r="BD103" i="2"/>
  <c r="BC103" i="2"/>
  <c r="AZ103" i="2"/>
  <c r="AQ103" i="2"/>
  <c r="AN103" i="2"/>
  <c r="AM103" i="2"/>
  <c r="AL103" i="2"/>
  <c r="L103" i="2"/>
  <c r="M103" i="2" s="1"/>
  <c r="BF102" i="2"/>
  <c r="BE102" i="2"/>
  <c r="AX102" i="2" s="1"/>
  <c r="AY102" i="2" s="1"/>
  <c r="BD102" i="2"/>
  <c r="BC102" i="2"/>
  <c r="AZ102" i="2"/>
  <c r="AQ102" i="2"/>
  <c r="AN102" i="2"/>
  <c r="AM102" i="2"/>
  <c r="AL102" i="2"/>
  <c r="L102" i="2"/>
  <c r="M102" i="2" s="1"/>
  <c r="BF101" i="2"/>
  <c r="BE101" i="2"/>
  <c r="AX101" i="2" s="1"/>
  <c r="AY101" i="2" s="1"/>
  <c r="BD101" i="2"/>
  <c r="BC101" i="2"/>
  <c r="AZ101" i="2"/>
  <c r="AQ101" i="2"/>
  <c r="AN101" i="2"/>
  <c r="AM101" i="2"/>
  <c r="AL101" i="2"/>
  <c r="L101" i="2"/>
  <c r="M101" i="2" s="1"/>
  <c r="BF100" i="2"/>
  <c r="BE100" i="2"/>
  <c r="AX100" i="2" s="1"/>
  <c r="AY100" i="2" s="1"/>
  <c r="BD100" i="2"/>
  <c r="BC100" i="2"/>
  <c r="AZ100" i="2"/>
  <c r="AQ100" i="2"/>
  <c r="AN100" i="2"/>
  <c r="AM100" i="2"/>
  <c r="AL100" i="2"/>
  <c r="L100" i="2"/>
  <c r="M100" i="2" s="1"/>
  <c r="BF99" i="2"/>
  <c r="BE99" i="2"/>
  <c r="AX99" i="2" s="1"/>
  <c r="AY99" i="2" s="1"/>
  <c r="BD99" i="2"/>
  <c r="BC99" i="2"/>
  <c r="AZ99" i="2"/>
  <c r="AQ99" i="2"/>
  <c r="AN99" i="2"/>
  <c r="AM99" i="2"/>
  <c r="AL99" i="2"/>
  <c r="L99" i="2"/>
  <c r="M99" i="2" s="1"/>
  <c r="BF98" i="2"/>
  <c r="BE98" i="2"/>
  <c r="AX98" i="2" s="1"/>
  <c r="AY98" i="2" s="1"/>
  <c r="BD98" i="2"/>
  <c r="BC98" i="2"/>
  <c r="AZ98" i="2"/>
  <c r="AQ98" i="2"/>
  <c r="AN98" i="2"/>
  <c r="AM98" i="2"/>
  <c r="AL98" i="2"/>
  <c r="L98" i="2"/>
  <c r="M98" i="2" s="1"/>
  <c r="BF97" i="2"/>
  <c r="BE97" i="2"/>
  <c r="AX97" i="2" s="1"/>
  <c r="AY97" i="2" s="1"/>
  <c r="BD97" i="2"/>
  <c r="BC97" i="2"/>
  <c r="AZ97" i="2"/>
  <c r="AQ97" i="2"/>
  <c r="AN97" i="2"/>
  <c r="AM97" i="2"/>
  <c r="AL97" i="2"/>
  <c r="L97" i="2"/>
  <c r="M97" i="2" s="1"/>
  <c r="BF96" i="2"/>
  <c r="BE96" i="2"/>
  <c r="AX96" i="2" s="1"/>
  <c r="AY96" i="2" s="1"/>
  <c r="BD96" i="2"/>
  <c r="BC96" i="2"/>
  <c r="AZ96" i="2"/>
  <c r="AQ96" i="2"/>
  <c r="AN96" i="2"/>
  <c r="AM96" i="2"/>
  <c r="AL96" i="2"/>
  <c r="L96" i="2"/>
  <c r="M96" i="2" s="1"/>
  <c r="BF95" i="2"/>
  <c r="BE95" i="2"/>
  <c r="AX95" i="2" s="1"/>
  <c r="AY95" i="2" s="1"/>
  <c r="BD95" i="2"/>
  <c r="BC95" i="2"/>
  <c r="AZ95" i="2"/>
  <c r="AQ95" i="2"/>
  <c r="AN95" i="2"/>
  <c r="AM95" i="2"/>
  <c r="AL95" i="2"/>
  <c r="L95" i="2"/>
  <c r="M95" i="2" s="1"/>
  <c r="BE94" i="2"/>
  <c r="BC94" i="2"/>
  <c r="AQ94" i="2"/>
  <c r="AN94" i="2"/>
  <c r="AM94" i="2"/>
  <c r="AL94" i="2"/>
  <c r="L94" i="2"/>
  <c r="M94" i="2" s="1"/>
  <c r="BE93" i="2"/>
  <c r="BC93" i="2"/>
  <c r="BF93" i="2" s="1"/>
  <c r="AQ93" i="2"/>
  <c r="AN93" i="2"/>
  <c r="AM93" i="2"/>
  <c r="AL93" i="2"/>
  <c r="L93" i="2"/>
  <c r="M93" i="2" s="1"/>
  <c r="BE92" i="2"/>
  <c r="BC92" i="2"/>
  <c r="AQ92" i="2"/>
  <c r="AN92" i="2"/>
  <c r="AM92" i="2"/>
  <c r="AL92" i="2"/>
  <c r="L92" i="2"/>
  <c r="M92" i="2" s="1"/>
  <c r="BE91" i="2"/>
  <c r="BC91" i="2"/>
  <c r="BF91" i="2" s="1"/>
  <c r="AQ91" i="2"/>
  <c r="AN91" i="2"/>
  <c r="AM91" i="2"/>
  <c r="AL91" i="2"/>
  <c r="L91" i="2"/>
  <c r="M91" i="2" s="1"/>
  <c r="BE90" i="2"/>
  <c r="BC90" i="2"/>
  <c r="BF90" i="2" s="1"/>
  <c r="AQ90" i="2"/>
  <c r="AN90" i="2"/>
  <c r="AM90" i="2"/>
  <c r="AL90" i="2"/>
  <c r="L90" i="2"/>
  <c r="M90" i="2" s="1"/>
  <c r="BE89" i="2"/>
  <c r="BC89" i="2"/>
  <c r="BF89" i="2" s="1"/>
  <c r="AQ89" i="2"/>
  <c r="AN89" i="2"/>
  <c r="AM89" i="2"/>
  <c r="AL89" i="2"/>
  <c r="L89" i="2"/>
  <c r="M89" i="2" s="1"/>
  <c r="BI88" i="2"/>
  <c r="BE88" i="2"/>
  <c r="BC88" i="2"/>
  <c r="BF88" i="2" s="1"/>
  <c r="AQ88" i="2"/>
  <c r="AN88" i="2"/>
  <c r="AM88" i="2"/>
  <c r="AL88" i="2"/>
  <c r="L88" i="2"/>
  <c r="M88" i="2" s="1"/>
  <c r="BI87" i="2"/>
  <c r="BE87" i="2"/>
  <c r="BC87" i="2"/>
  <c r="AQ87" i="2"/>
  <c r="AN87" i="2"/>
  <c r="L87" i="2"/>
  <c r="M87" i="2" s="1"/>
  <c r="BE86" i="2"/>
  <c r="BC86" i="2"/>
  <c r="AQ86" i="2"/>
  <c r="AN86" i="2"/>
  <c r="L86" i="2"/>
  <c r="M86" i="2" s="1"/>
  <c r="BE85" i="2"/>
  <c r="BC85" i="2"/>
  <c r="AQ85" i="2"/>
  <c r="AN85" i="2"/>
  <c r="L85" i="2"/>
  <c r="M85" i="2" s="1"/>
  <c r="BI84" i="2"/>
  <c r="BE84" i="2"/>
  <c r="BC84" i="2"/>
  <c r="AQ84" i="2"/>
  <c r="AN84" i="2"/>
  <c r="L84" i="2"/>
  <c r="M84" i="2" s="1"/>
  <c r="BI83" i="2"/>
  <c r="BE83" i="2"/>
  <c r="BC83" i="2"/>
  <c r="BF83" i="2" s="1"/>
  <c r="AQ83" i="2"/>
  <c r="AN83" i="2"/>
  <c r="L83" i="2"/>
  <c r="M83" i="2" s="1"/>
  <c r="K20" i="2"/>
  <c r="AG968" i="2" s="1"/>
  <c r="K19" i="2"/>
  <c r="B16" i="2"/>
  <c r="B15" i="2"/>
  <c r="B7" i="2"/>
  <c r="I6" i="2"/>
  <c r="I5" i="2"/>
  <c r="I4" i="2"/>
  <c r="AG88" i="2" l="1"/>
  <c r="BD89" i="2"/>
  <c r="AX89" i="2" s="1"/>
  <c r="AY89" i="2" s="1"/>
  <c r="AZ89" i="2" s="1"/>
  <c r="BD91" i="2"/>
  <c r="AX91" i="2" s="1"/>
  <c r="AY91" i="2" s="1"/>
  <c r="AZ91" i="2" s="1"/>
  <c r="A22" i="2"/>
  <c r="E22" i="2" s="1"/>
  <c r="BD93" i="2"/>
  <c r="AX93" i="2" s="1"/>
  <c r="AY93" i="2" s="1"/>
  <c r="AZ93" i="2" s="1"/>
  <c r="BD90" i="2"/>
  <c r="AX90" i="2" s="1"/>
  <c r="AY90" i="2" s="1"/>
  <c r="AZ90" i="2" s="1"/>
  <c r="BD83" i="2"/>
  <c r="AX83" i="2" s="1"/>
  <c r="AY83" i="2" s="1"/>
  <c r="AZ83" i="2" s="1"/>
  <c r="BD88" i="2"/>
  <c r="AX88" i="2" s="1"/>
  <c r="AY88" i="2" s="1"/>
  <c r="AZ88" i="2" s="1"/>
  <c r="AG110" i="2"/>
  <c r="AP110" i="2" s="1"/>
  <c r="A21" i="2"/>
  <c r="E21" i="2" s="1"/>
  <c r="A45" i="2"/>
  <c r="C45" i="2" s="1"/>
  <c r="AG358" i="2"/>
  <c r="AK358" i="2" s="1"/>
  <c r="AG267" i="2"/>
  <c r="AJ267" i="2" s="1"/>
  <c r="AF379" i="2"/>
  <c r="AO379" i="2" s="1"/>
  <c r="AF442" i="2"/>
  <c r="AH442" i="2" s="1"/>
  <c r="AF97" i="2"/>
  <c r="AO97" i="2" s="1"/>
  <c r="AF261" i="2"/>
  <c r="AF178" i="2"/>
  <c r="AO178" i="2" s="1"/>
  <c r="AF266" i="2"/>
  <c r="AO266" i="2" s="1"/>
  <c r="AF238" i="2"/>
  <c r="AI238" i="2" s="1"/>
  <c r="AF189" i="2"/>
  <c r="AI189" i="2" s="1"/>
  <c r="AF167" i="2"/>
  <c r="AH167" i="2" s="1"/>
  <c r="AF191" i="2"/>
  <c r="AO191" i="2" s="1"/>
  <c r="AF627" i="2"/>
  <c r="AO627" i="2" s="1"/>
  <c r="AF136" i="2"/>
  <c r="AO136" i="2" s="1"/>
  <c r="AF117" i="2"/>
  <c r="AO117" i="2" s="1"/>
  <c r="AF245" i="2"/>
  <c r="AH245" i="2" s="1"/>
  <c r="AF212" i="2"/>
  <c r="AI212" i="2" s="1"/>
  <c r="AF654" i="2"/>
  <c r="AI654" i="2" s="1"/>
  <c r="AF140" i="2"/>
  <c r="AH140" i="2" s="1"/>
  <c r="AF122" i="2"/>
  <c r="AO122" i="2" s="1"/>
  <c r="AF83" i="2"/>
  <c r="AO83" i="2" s="1"/>
  <c r="AF351" i="2"/>
  <c r="AI351" i="2" s="1"/>
  <c r="BI86" i="2"/>
  <c r="BF85" i="2"/>
  <c r="BD85" i="2"/>
  <c r="AG171" i="2"/>
  <c r="AJ171" i="2" s="1"/>
  <c r="AG583" i="2"/>
  <c r="AK583" i="2" s="1"/>
  <c r="AG472" i="2"/>
  <c r="AK472" i="2" s="1"/>
  <c r="AG388" i="2"/>
  <c r="AK388" i="2" s="1"/>
  <c r="AG299" i="2"/>
  <c r="AP299" i="2" s="1"/>
  <c r="AG261" i="2"/>
  <c r="AP261" i="2" s="1"/>
  <c r="AG220" i="2"/>
  <c r="AP220" i="2" s="1"/>
  <c r="AG217" i="2"/>
  <c r="AJ217" i="2" s="1"/>
  <c r="AG141" i="2"/>
  <c r="AP141" i="2" s="1"/>
  <c r="AG119" i="2"/>
  <c r="AJ119" i="2" s="1"/>
  <c r="AG507" i="2"/>
  <c r="AK507" i="2" s="1"/>
  <c r="AG384" i="2"/>
  <c r="AK384" i="2" s="1"/>
  <c r="AG318" i="2"/>
  <c r="AK318" i="2" s="1"/>
  <c r="AG247" i="2"/>
  <c r="AP247" i="2" s="1"/>
  <c r="AG184" i="2"/>
  <c r="AK184" i="2" s="1"/>
  <c r="AG160" i="2"/>
  <c r="AK160" i="2" s="1"/>
  <c r="AG152" i="2"/>
  <c r="AJ152" i="2" s="1"/>
  <c r="AG130" i="2"/>
  <c r="AP130" i="2" s="1"/>
  <c r="AG98" i="2"/>
  <c r="AP98" i="2" s="1"/>
  <c r="AG461" i="2"/>
  <c r="AK461" i="2" s="1"/>
  <c r="AG178" i="2"/>
  <c r="AJ178" i="2" s="1"/>
  <c r="AG134" i="2"/>
  <c r="AK134" i="2" s="1"/>
  <c r="AG94" i="2"/>
  <c r="AK94" i="2" s="1"/>
  <c r="AG483" i="2"/>
  <c r="AP483" i="2" s="1"/>
  <c r="AG391" i="2"/>
  <c r="AJ391" i="2" s="1"/>
  <c r="AG225" i="2"/>
  <c r="AP225" i="2" s="1"/>
  <c r="AG149" i="2"/>
  <c r="AK149" i="2" s="1"/>
  <c r="AG514" i="2"/>
  <c r="AP514" i="2" s="1"/>
  <c r="AG376" i="2"/>
  <c r="AJ376" i="2" s="1"/>
  <c r="AG266" i="2"/>
  <c r="AJ266" i="2" s="1"/>
  <c r="AG170" i="2"/>
  <c r="AP170" i="2" s="1"/>
  <c r="AG230" i="2"/>
  <c r="AJ230" i="2" s="1"/>
  <c r="AG189" i="2"/>
  <c r="AP189" i="2" s="1"/>
  <c r="AG154" i="2"/>
  <c r="AP154" i="2" s="1"/>
  <c r="AG890" i="2"/>
  <c r="AK890" i="2" s="1"/>
  <c r="AG648" i="2"/>
  <c r="AJ648" i="2" s="1"/>
  <c r="AG486" i="2"/>
  <c r="AP486" i="2" s="1"/>
  <c r="AG383" i="2"/>
  <c r="AP383" i="2" s="1"/>
  <c r="AG197" i="2"/>
  <c r="AJ197" i="2" s="1"/>
  <c r="AG172" i="2"/>
  <c r="AJ172" i="2" s="1"/>
  <c r="AG167" i="2"/>
  <c r="AJ167" i="2" s="1"/>
  <c r="AG146" i="2"/>
  <c r="AP146" i="2" s="1"/>
  <c r="AG521" i="2"/>
  <c r="AP521" i="2" s="1"/>
  <c r="AG467" i="2"/>
  <c r="AP467" i="2" s="1"/>
  <c r="AG379" i="2"/>
  <c r="AK379" i="2" s="1"/>
  <c r="AG344" i="2"/>
  <c r="AK344" i="2" s="1"/>
  <c r="AG279" i="2"/>
  <c r="AP279" i="2" s="1"/>
  <c r="AG257" i="2"/>
  <c r="AP257" i="2" s="1"/>
  <c r="AG183" i="2"/>
  <c r="AJ183" i="2" s="1"/>
  <c r="AG116" i="2"/>
  <c r="AJ116" i="2" s="1"/>
  <c r="AG103" i="2"/>
  <c r="AJ103" i="2" s="1"/>
  <c r="AG794" i="2"/>
  <c r="AK794" i="2" s="1"/>
  <c r="AG463" i="2"/>
  <c r="AP463" i="2" s="1"/>
  <c r="AG320" i="2"/>
  <c r="AK320" i="2" s="1"/>
  <c r="AG205" i="2"/>
  <c r="AK205" i="2" s="1"/>
  <c r="AG194" i="2"/>
  <c r="AP194" i="2" s="1"/>
  <c r="AG164" i="2"/>
  <c r="AK164" i="2" s="1"/>
  <c r="AG143" i="2"/>
  <c r="AP143" i="2" s="1"/>
  <c r="AG90" i="2"/>
  <c r="AP90" i="2" s="1"/>
  <c r="AG774" i="2"/>
  <c r="AK774" i="2" s="1"/>
  <c r="AG470" i="2"/>
  <c r="AP470" i="2" s="1"/>
  <c r="AG202" i="2"/>
  <c r="AJ202" i="2" s="1"/>
  <c r="AG132" i="2"/>
  <c r="AJ132" i="2" s="1"/>
  <c r="AG113" i="2"/>
  <c r="AP113" i="2" s="1"/>
  <c r="AG694" i="2"/>
  <c r="AK694" i="2" s="1"/>
  <c r="AG455" i="2"/>
  <c r="AP455" i="2" s="1"/>
  <c r="AG428" i="2"/>
  <c r="AJ428" i="2" s="1"/>
  <c r="AG207" i="2"/>
  <c r="AJ207" i="2" s="1"/>
  <c r="AG177" i="2"/>
  <c r="AJ177" i="2" s="1"/>
  <c r="AG140" i="2"/>
  <c r="AK140" i="2" s="1"/>
  <c r="AG100" i="2"/>
  <c r="AP100" i="2" s="1"/>
  <c r="AG527" i="2"/>
  <c r="AP527" i="2" s="1"/>
  <c r="AG469" i="2"/>
  <c r="AJ469" i="2" s="1"/>
  <c r="AG396" i="2"/>
  <c r="AK396" i="2" s="1"/>
  <c r="AG292" i="2"/>
  <c r="AJ292" i="2" s="1"/>
  <c r="AG253" i="2"/>
  <c r="AJ253" i="2" s="1"/>
  <c r="AG231" i="2"/>
  <c r="AG155" i="2"/>
  <c r="AK155" i="2" s="1"/>
  <c r="AG114" i="2"/>
  <c r="AK114" i="2" s="1"/>
  <c r="AG91" i="2"/>
  <c r="AP91" i="2" s="1"/>
  <c r="AG86" i="2"/>
  <c r="AJ86" i="2" s="1"/>
  <c r="AG872" i="2"/>
  <c r="AJ872" i="2" s="1"/>
  <c r="AG315" i="2"/>
  <c r="AK315" i="2" s="1"/>
  <c r="AG269" i="2"/>
  <c r="AK269" i="2" s="1"/>
  <c r="AG250" i="2"/>
  <c r="AJ250" i="2" s="1"/>
  <c r="AG242" i="2"/>
  <c r="AK242" i="2" s="1"/>
  <c r="AG201" i="2"/>
  <c r="AJ201" i="2" s="1"/>
  <c r="AG126" i="2"/>
  <c r="AJ126" i="2" s="1"/>
  <c r="AG101" i="2"/>
  <c r="AK101" i="2" s="1"/>
  <c r="AG97" i="2"/>
  <c r="AG161" i="2"/>
  <c r="AK161" i="2" s="1"/>
  <c r="AG117" i="2"/>
  <c r="AJ117" i="2" s="1"/>
  <c r="AG129" i="2"/>
  <c r="AP129" i="2" s="1"/>
  <c r="AG215" i="2"/>
  <c r="AK215" i="2" s="1"/>
  <c r="AG686" i="2"/>
  <c r="AP686" i="2" s="1"/>
  <c r="AG439" i="2"/>
  <c r="AJ439" i="2" s="1"/>
  <c r="AG133" i="2"/>
  <c r="AP133" i="2" s="1"/>
  <c r="AG136" i="2"/>
  <c r="AJ136" i="2" s="1"/>
  <c r="AG296" i="2"/>
  <c r="AJ296" i="2" s="1"/>
  <c r="AG196" i="2"/>
  <c r="AK196" i="2" s="1"/>
  <c r="AG924" i="2"/>
  <c r="AK924" i="2" s="1"/>
  <c r="AG210" i="2"/>
  <c r="AK210" i="2" s="1"/>
  <c r="BF86" i="2"/>
  <c r="BD86" i="2"/>
  <c r="AP267" i="2"/>
  <c r="BD84" i="2"/>
  <c r="BF84" i="2"/>
  <c r="AG89" i="2"/>
  <c r="AK89" i="2" s="1"/>
  <c r="AG738" i="2"/>
  <c r="AJ738" i="2" s="1"/>
  <c r="AG563" i="2"/>
  <c r="AK563" i="2" s="1"/>
  <c r="AG599" i="2"/>
  <c r="AP599" i="2" s="1"/>
  <c r="AG83" i="2"/>
  <c r="AM83" i="2" s="1"/>
  <c r="AG85" i="2"/>
  <c r="AM85" i="2" s="1"/>
  <c r="AG424" i="2"/>
  <c r="AJ424" i="2" s="1"/>
  <c r="A29" i="2"/>
  <c r="D29" i="2" s="1"/>
  <c r="A47" i="2"/>
  <c r="B47" i="2" s="1"/>
  <c r="A46" i="2"/>
  <c r="D46" i="2" s="1"/>
  <c r="A48" i="2"/>
  <c r="H48" i="2" s="1"/>
  <c r="BF87" i="2"/>
  <c r="BD87" i="2"/>
  <c r="BF94" i="2"/>
  <c r="BD94" i="2"/>
  <c r="A31" i="2"/>
  <c r="E31" i="2" s="1"/>
  <c r="AH351" i="2"/>
  <c r="BI85" i="2"/>
  <c r="A62" i="2"/>
  <c r="A25" i="2"/>
  <c r="A38" i="2"/>
  <c r="A26" i="2"/>
  <c r="A63" i="2"/>
  <c r="A61" i="2"/>
  <c r="A60" i="2"/>
  <c r="A56" i="2"/>
  <c r="A55" i="2"/>
  <c r="A37" i="2"/>
  <c r="A64" i="2"/>
  <c r="AI261" i="2"/>
  <c r="AH261" i="2"/>
  <c r="AO261" i="2"/>
  <c r="A32" i="2"/>
  <c r="A28" i="2"/>
  <c r="A58" i="2"/>
  <c r="A50" i="2"/>
  <c r="A35" i="2"/>
  <c r="AF116" i="2"/>
  <c r="AF396" i="2"/>
  <c r="AF418" i="2"/>
  <c r="AF1041" i="2"/>
  <c r="AF1009" i="2"/>
  <c r="AF977" i="2"/>
  <c r="AF1081" i="2"/>
  <c r="AF1070" i="2"/>
  <c r="AF1067" i="2"/>
  <c r="AF1056" i="2"/>
  <c r="AF1050" i="2"/>
  <c r="AF1047" i="2"/>
  <c r="AF1024" i="2"/>
  <c r="AF1018" i="2"/>
  <c r="AF1015" i="2"/>
  <c r="AF992" i="2"/>
  <c r="AF986" i="2"/>
  <c r="AF983" i="2"/>
  <c r="AF1053" i="2"/>
  <c r="AF1076" i="2"/>
  <c r="AF1073" i="2"/>
  <c r="AF1062" i="2"/>
  <c r="AF1059" i="2"/>
  <c r="AF1036" i="2"/>
  <c r="AF1030" i="2"/>
  <c r="AF1027" i="2"/>
  <c r="AF1004" i="2"/>
  <c r="AF998" i="2"/>
  <c r="AF995" i="2"/>
  <c r="AF972" i="2"/>
  <c r="AF965" i="2"/>
  <c r="AF961" i="2"/>
  <c r="AF957" i="2"/>
  <c r="AF953" i="2"/>
  <c r="AF1033" i="2"/>
  <c r="AF1001" i="2"/>
  <c r="AF1074" i="2"/>
  <c r="AF1071" i="2"/>
  <c r="AF1065" i="2"/>
  <c r="AF968" i="2"/>
  <c r="AF944" i="2"/>
  <c r="AF941" i="2"/>
  <c r="AF928" i="2"/>
  <c r="AF925" i="2"/>
  <c r="AF912" i="2"/>
  <c r="AF909" i="2"/>
  <c r="AF1031" i="2"/>
  <c r="AF1016" i="2"/>
  <c r="AF993" i="2"/>
  <c r="AF982" i="2"/>
  <c r="AF899" i="2"/>
  <c r="AF1080" i="2"/>
  <c r="AF1038" i="2"/>
  <c r="AF978" i="2"/>
  <c r="AF960" i="2"/>
  <c r="AF948" i="2"/>
  <c r="AF945" i="2"/>
  <c r="AF932" i="2"/>
  <c r="AF929" i="2"/>
  <c r="AF1078" i="2"/>
  <c r="AF1057" i="2"/>
  <c r="AF1025" i="2"/>
  <c r="AF1014" i="2"/>
  <c r="AF996" i="2"/>
  <c r="AF987" i="2"/>
  <c r="AF971" i="2"/>
  <c r="AF966" i="2"/>
  <c r="AF963" i="2"/>
  <c r="AF1010" i="2"/>
  <c r="AF1006" i="2"/>
  <c r="AF913" i="2"/>
  <c r="AF910" i="2"/>
  <c r="AF902" i="2"/>
  <c r="AF850" i="2"/>
  <c r="AF1049" i="2"/>
  <c r="AF1012" i="2"/>
  <c r="AF976" i="2"/>
  <c r="AF974" i="2"/>
  <c r="AF955" i="2"/>
  <c r="AF943" i="2"/>
  <c r="AF938" i="2"/>
  <c r="AF931" i="2"/>
  <c r="AF923" i="2"/>
  <c r="AF918" i="2"/>
  <c r="AF905" i="2"/>
  <c r="AF1060" i="2"/>
  <c r="AF1051" i="2"/>
  <c r="AF1040" i="2"/>
  <c r="AF1029" i="2"/>
  <c r="AF964" i="2"/>
  <c r="AF926" i="2"/>
  <c r="AF916" i="2"/>
  <c r="AF897" i="2"/>
  <c r="AF894" i="2"/>
  <c r="AF891" i="2"/>
  <c r="AF888" i="2"/>
  <c r="AF857" i="2"/>
  <c r="AF847" i="2"/>
  <c r="AF843" i="2"/>
  <c r="AF839" i="2"/>
  <c r="AF1058" i="2"/>
  <c r="AF1068" i="2"/>
  <c r="AF1064" i="2"/>
  <c r="AF1044" i="2"/>
  <c r="AF1020" i="2"/>
  <c r="AF949" i="2"/>
  <c r="AF908" i="2"/>
  <c r="AF903" i="2"/>
  <c r="AF861" i="2"/>
  <c r="AF851" i="2"/>
  <c r="AF1037" i="2"/>
  <c r="AF1032" i="2"/>
  <c r="AF1013" i="2"/>
  <c r="AF1008" i="2"/>
  <c r="AF984" i="2"/>
  <c r="AF933" i="2"/>
  <c r="AF881" i="2"/>
  <c r="AF863" i="2"/>
  <c r="AF1077" i="2"/>
  <c r="AF1054" i="2"/>
  <c r="AF1039" i="2"/>
  <c r="AF947" i="2"/>
  <c r="AF935" i="2"/>
  <c r="AF895" i="2"/>
  <c r="AF877" i="2"/>
  <c r="AF868" i="2"/>
  <c r="AF844" i="2"/>
  <c r="AF1022" i="2"/>
  <c r="AF937" i="2"/>
  <c r="AF906" i="2"/>
  <c r="AF875" i="2"/>
  <c r="AF854" i="2"/>
  <c r="AF849" i="2"/>
  <c r="AF1082" i="2"/>
  <c r="AF1046" i="2"/>
  <c r="AF988" i="2"/>
  <c r="AF979" i="2"/>
  <c r="AF927" i="2"/>
  <c r="AF919" i="2"/>
  <c r="AF904" i="2"/>
  <c r="AF884" i="2"/>
  <c r="AF866" i="2"/>
  <c r="AF837" i="2"/>
  <c r="AF822" i="2"/>
  <c r="AF819" i="2"/>
  <c r="AF816" i="2"/>
  <c r="AF813" i="2"/>
  <c r="AF1079" i="2"/>
  <c r="AF1007" i="2"/>
  <c r="AF1005" i="2"/>
  <c r="AF915" i="2"/>
  <c r="AF864" i="2"/>
  <c r="AF859" i="2"/>
  <c r="AF852" i="2"/>
  <c r="AF842" i="2"/>
  <c r="AF1045" i="2"/>
  <c r="AF838" i="2"/>
  <c r="AF828" i="2"/>
  <c r="AF815" i="2"/>
  <c r="AF795" i="2"/>
  <c r="AF790" i="2"/>
  <c r="AF785" i="2"/>
  <c r="AF772" i="2"/>
  <c r="AF731" i="2"/>
  <c r="AF726" i="2"/>
  <c r="AF721" i="2"/>
  <c r="AF662" i="2"/>
  <c r="AF647" i="2"/>
  <c r="AF1026" i="2"/>
  <c r="AF990" i="2"/>
  <c r="AF921" i="2"/>
  <c r="AF914" i="2"/>
  <c r="AF900" i="2"/>
  <c r="AF887" i="2"/>
  <c r="AF848" i="2"/>
  <c r="AF830" i="2"/>
  <c r="AF808" i="2"/>
  <c r="AF767" i="2"/>
  <c r="AF762" i="2"/>
  <c r="AF757" i="2"/>
  <c r="AF744" i="2"/>
  <c r="AF1023" i="2"/>
  <c r="AF985" i="2"/>
  <c r="AF898" i="2"/>
  <c r="AF889" i="2"/>
  <c r="AF826" i="2"/>
  <c r="AF803" i="2"/>
  <c r="AF798" i="2"/>
  <c r="AF793" i="2"/>
  <c r="AF780" i="2"/>
  <c r="AF739" i="2"/>
  <c r="AF734" i="2"/>
  <c r="AF729" i="2"/>
  <c r="AF716" i="2"/>
  <c r="AF705" i="2"/>
  <c r="AF702" i="2"/>
  <c r="AF699" i="2"/>
  <c r="AF1042" i="2"/>
  <c r="AF1034" i="2"/>
  <c r="AF956" i="2"/>
  <c r="AF951" i="2"/>
  <c r="AF942" i="2"/>
  <c r="AF880" i="2"/>
  <c r="AF878" i="2"/>
  <c r="AF867" i="2"/>
  <c r="AF865" i="2"/>
  <c r="AF846" i="2"/>
  <c r="AF824" i="2"/>
  <c r="AF775" i="2"/>
  <c r="AF770" i="2"/>
  <c r="AF765" i="2"/>
  <c r="AF752" i="2"/>
  <c r="AF708" i="2"/>
  <c r="AF690" i="2"/>
  <c r="AF1069" i="2"/>
  <c r="AF1061" i="2"/>
  <c r="AF907" i="2"/>
  <c r="AF893" i="2"/>
  <c r="AF871" i="2"/>
  <c r="AF869" i="2"/>
  <c r="AF856" i="2"/>
  <c r="AF783" i="2"/>
  <c r="AF778" i="2"/>
  <c r="AF773" i="2"/>
  <c r="AF760" i="2"/>
  <c r="AF719" i="2"/>
  <c r="AF714" i="2"/>
  <c r="AF667" i="2"/>
  <c r="AF1066" i="2"/>
  <c r="AF969" i="2"/>
  <c r="AF958" i="2"/>
  <c r="AF896" i="2"/>
  <c r="AF873" i="2"/>
  <c r="AF853" i="2"/>
  <c r="AF829" i="2"/>
  <c r="AF827" i="2"/>
  <c r="AF779" i="2"/>
  <c r="AF777" i="2"/>
  <c r="AF733" i="2"/>
  <c r="AF694" i="2"/>
  <c r="AF685" i="2"/>
  <c r="AF675" i="2"/>
  <c r="AF657" i="2"/>
  <c r="AF981" i="2"/>
  <c r="AF975" i="2"/>
  <c r="AF930" i="2"/>
  <c r="AF922" i="2"/>
  <c r="AF845" i="2"/>
  <c r="AF831" i="2"/>
  <c r="AF801" i="2"/>
  <c r="AF789" i="2"/>
  <c r="AF771" i="2"/>
  <c r="AF703" i="2"/>
  <c r="AF701" i="2"/>
  <c r="AF670" i="2"/>
  <c r="AF664" i="2"/>
  <c r="AF640" i="2"/>
  <c r="AF636" i="2"/>
  <c r="AF632" i="2"/>
  <c r="AF628" i="2"/>
  <c r="AF624" i="2"/>
  <c r="AF620" i="2"/>
  <c r="AF616" i="2"/>
  <c r="AF612" i="2"/>
  <c r="AF608" i="2"/>
  <c r="AF604" i="2"/>
  <c r="AF600" i="2"/>
  <c r="AF596" i="2"/>
  <c r="AF592" i="2"/>
  <c r="AF999" i="2"/>
  <c r="AF952" i="2"/>
  <c r="AF901" i="2"/>
  <c r="AF860" i="2"/>
  <c r="AF855" i="2"/>
  <c r="AF840" i="2"/>
  <c r="AF807" i="2"/>
  <c r="AF805" i="2"/>
  <c r="AF791" i="2"/>
  <c r="AF787" i="2"/>
  <c r="AF735" i="2"/>
  <c r="AF661" i="2"/>
  <c r="AF644" i="2"/>
  <c r="AF1063" i="2"/>
  <c r="AF1017" i="2"/>
  <c r="AF1011" i="2"/>
  <c r="AF924" i="2"/>
  <c r="AF862" i="2"/>
  <c r="AF835" i="2"/>
  <c r="AF817" i="2"/>
  <c r="AF750" i="2"/>
  <c r="AF673" i="2"/>
  <c r="AF648" i="2"/>
  <c r="AF911" i="2"/>
  <c r="AF885" i="2"/>
  <c r="AF799" i="2"/>
  <c r="AF758" i="2"/>
  <c r="AF754" i="2"/>
  <c r="AF746" i="2"/>
  <c r="AF724" i="2"/>
  <c r="AF722" i="2"/>
  <c r="AF718" i="2"/>
  <c r="AF676" i="2"/>
  <c r="AF668" i="2"/>
  <c r="AF665" i="2"/>
  <c r="AF658" i="2"/>
  <c r="AF641" i="2"/>
  <c r="AF637" i="2"/>
  <c r="AF633" i="2"/>
  <c r="AF629" i="2"/>
  <c r="AF625" i="2"/>
  <c r="AF621" i="2"/>
  <c r="AF617" i="2"/>
  <c r="AF613" i="2"/>
  <c r="AF609" i="2"/>
  <c r="AF605" i="2"/>
  <c r="AF601" i="2"/>
  <c r="AF597" i="2"/>
  <c r="AF1003" i="2"/>
  <c r="AF832" i="2"/>
  <c r="AF811" i="2"/>
  <c r="AF753" i="2"/>
  <c r="AF751" i="2"/>
  <c r="AF723" i="2"/>
  <c r="AF711" i="2"/>
  <c r="AF677" i="2"/>
  <c r="AF660" i="2"/>
  <c r="AF618" i="2"/>
  <c r="AF599" i="2"/>
  <c r="AF575" i="2"/>
  <c r="AF557" i="2"/>
  <c r="AF541" i="2"/>
  <c r="AF525" i="2"/>
  <c r="AF507" i="2"/>
  <c r="AF503" i="2"/>
  <c r="AF499" i="2"/>
  <c r="AF495" i="2"/>
  <c r="AF491" i="2"/>
  <c r="AF487" i="2"/>
  <c r="AF483" i="2"/>
  <c r="AF479" i="2"/>
  <c r="AF475" i="2"/>
  <c r="AF471" i="2"/>
  <c r="AF467" i="2"/>
  <c r="AF463" i="2"/>
  <c r="AF459" i="2"/>
  <c r="AF455" i="2"/>
  <c r="AF451" i="2"/>
  <c r="AF447" i="2"/>
  <c r="AF443" i="2"/>
  <c r="AF439" i="2"/>
  <c r="AF435" i="2"/>
  <c r="AF1052" i="2"/>
  <c r="AF874" i="2"/>
  <c r="AF806" i="2"/>
  <c r="AF732" i="2"/>
  <c r="AF706" i="2"/>
  <c r="AF704" i="2"/>
  <c r="AF669" i="2"/>
  <c r="AF630" i="2"/>
  <c r="AF611" i="2"/>
  <c r="AF581" i="2"/>
  <c r="AF578" i="2"/>
  <c r="AF511" i="2"/>
  <c r="AF1072" i="2"/>
  <c r="AF936" i="2"/>
  <c r="AF796" i="2"/>
  <c r="AF786" i="2"/>
  <c r="AF784" i="2"/>
  <c r="AF755" i="2"/>
  <c r="AF737" i="2"/>
  <c r="AF725" i="2"/>
  <c r="AF693" i="2"/>
  <c r="AF691" i="2"/>
  <c r="AF689" i="2"/>
  <c r="AF687" i="2"/>
  <c r="AF649" i="2"/>
  <c r="AF642" i="2"/>
  <c r="AF623" i="2"/>
  <c r="AF554" i="2"/>
  <c r="AF538" i="2"/>
  <c r="AF522" i="2"/>
  <c r="AF515" i="2"/>
  <c r="AF1048" i="2"/>
  <c r="AF973" i="2"/>
  <c r="AF939" i="2"/>
  <c r="AF920" i="2"/>
  <c r="AF876" i="2"/>
  <c r="AF834" i="2"/>
  <c r="AF781" i="2"/>
  <c r="AF774" i="2"/>
  <c r="AF656" i="2"/>
  <c r="AF602" i="2"/>
  <c r="AF561" i="2"/>
  <c r="AF545" i="2"/>
  <c r="AF529" i="2"/>
  <c r="AF508" i="2"/>
  <c r="AF504" i="2"/>
  <c r="AF500" i="2"/>
  <c r="AF496" i="2"/>
  <c r="AF492" i="2"/>
  <c r="AF488" i="2"/>
  <c r="AF484" i="2"/>
  <c r="AF480" i="2"/>
  <c r="AF476" i="2"/>
  <c r="AF472" i="2"/>
  <c r="AF468" i="2"/>
  <c r="AF464" i="2"/>
  <c r="AF460" i="2"/>
  <c r="AF456" i="2"/>
  <c r="AF452" i="2"/>
  <c r="AF448" i="2"/>
  <c r="AF444" i="2"/>
  <c r="AF1075" i="2"/>
  <c r="AF1019" i="2"/>
  <c r="AF1002" i="2"/>
  <c r="AF879" i="2"/>
  <c r="AF858" i="2"/>
  <c r="AF821" i="2"/>
  <c r="AF818" i="2"/>
  <c r="AF788" i="2"/>
  <c r="AF748" i="2"/>
  <c r="AF727" i="2"/>
  <c r="AF717" i="2"/>
  <c r="AF715" i="2"/>
  <c r="AF663" i="2"/>
  <c r="AF614" i="2"/>
  <c r="AF595" i="2"/>
  <c r="AF587" i="2"/>
  <c r="AF576" i="2"/>
  <c r="AF512" i="2"/>
  <c r="AF989" i="2"/>
  <c r="AF917" i="2"/>
  <c r="AF892" i="2"/>
  <c r="AF883" i="2"/>
  <c r="AF809" i="2"/>
  <c r="AF713" i="2"/>
  <c r="AF698" i="2"/>
  <c r="AF603" i="2"/>
  <c r="AF583" i="2"/>
  <c r="AF579" i="2"/>
  <c r="AF577" i="2"/>
  <c r="AF555" i="2"/>
  <c r="AF553" i="2"/>
  <c r="AF535" i="2"/>
  <c r="AF526" i="2"/>
  <c r="AF432" i="2"/>
  <c r="AF419" i="2"/>
  <c r="AF416" i="2"/>
  <c r="AF403" i="2"/>
  <c r="AF400" i="2"/>
  <c r="AF954" i="2"/>
  <c r="AF886" i="2"/>
  <c r="AF870" i="2"/>
  <c r="AF841" i="2"/>
  <c r="AF814" i="2"/>
  <c r="AF700" i="2"/>
  <c r="AF671" i="2"/>
  <c r="AF638" i="2"/>
  <c r="AF619" i="2"/>
  <c r="AF573" i="2"/>
  <c r="AF562" i="2"/>
  <c r="AF544" i="2"/>
  <c r="AF533" i="2"/>
  <c r="AF510" i="2"/>
  <c r="AF505" i="2"/>
  <c r="AF497" i="2"/>
  <c r="AF489" i="2"/>
  <c r="AF481" i="2"/>
  <c r="AF473" i="2"/>
  <c r="AF465" i="2"/>
  <c r="AF457" i="2"/>
  <c r="AF449" i="2"/>
  <c r="AF438" i="2"/>
  <c r="AF764" i="2"/>
  <c r="AF743" i="2"/>
  <c r="AF710" i="2"/>
  <c r="AF615" i="2"/>
  <c r="AF569" i="2"/>
  <c r="AF551" i="2"/>
  <c r="AF542" i="2"/>
  <c r="AF517" i="2"/>
  <c r="AF441" i="2"/>
  <c r="AF429" i="2"/>
  <c r="AF413" i="2"/>
  <c r="AF759" i="2"/>
  <c r="AF756" i="2"/>
  <c r="AF680" i="2"/>
  <c r="AF571" i="2"/>
  <c r="AF560" i="2"/>
  <c r="AF549" i="2"/>
  <c r="AF524" i="2"/>
  <c r="AF426" i="2"/>
  <c r="AF410" i="2"/>
  <c r="AF397" i="2"/>
  <c r="AF393" i="2"/>
  <c r="AF389" i="2"/>
  <c r="AF385" i="2"/>
  <c r="AF381" i="2"/>
  <c r="AF377" i="2"/>
  <c r="AF373" i="2"/>
  <c r="AF369" i="2"/>
  <c r="AF365" i="2"/>
  <c r="AF361" i="2"/>
  <c r="AF357" i="2"/>
  <c r="AF353" i="2"/>
  <c r="AF349" i="2"/>
  <c r="AF345" i="2"/>
  <c r="AF970" i="2"/>
  <c r="AF950" i="2"/>
  <c r="AF882" i="2"/>
  <c r="AF823" i="2"/>
  <c r="AF769" i="2"/>
  <c r="AF651" i="2"/>
  <c r="AF594" i="2"/>
  <c r="AF590" i="2"/>
  <c r="AF565" i="2"/>
  <c r="AF540" i="2"/>
  <c r="AF520" i="2"/>
  <c r="AF513" i="2"/>
  <c r="AF436" i="2"/>
  <c r="AF281" i="2"/>
  <c r="AF1021" i="2"/>
  <c r="AF934" i="2"/>
  <c r="AF679" i="2"/>
  <c r="AF639" i="2"/>
  <c r="AF570" i="2"/>
  <c r="AF527" i="2"/>
  <c r="AF470" i="2"/>
  <c r="AF466" i="2"/>
  <c r="AF406" i="2"/>
  <c r="AF404" i="2"/>
  <c r="AF399" i="2"/>
  <c r="AF382" i="2"/>
  <c r="AF350" i="2"/>
  <c r="AF305" i="2"/>
  <c r="AF275" i="2"/>
  <c r="AF269" i="2"/>
  <c r="AF263" i="2"/>
  <c r="AF256" i="2"/>
  <c r="AF248" i="2"/>
  <c r="AF1035" i="2"/>
  <c r="AF836" i="2"/>
  <c r="AF749" i="2"/>
  <c r="AF740" i="2"/>
  <c r="AF696" i="2"/>
  <c r="AF674" i="2"/>
  <c r="AF598" i="2"/>
  <c r="AF548" i="2"/>
  <c r="AF546" i="2"/>
  <c r="AF462" i="2"/>
  <c r="AF458" i="2"/>
  <c r="AF433" i="2"/>
  <c r="AF392" i="2"/>
  <c r="AF387" i="2"/>
  <c r="AF360" i="2"/>
  <c r="AF355" i="2"/>
  <c r="AF340" i="2"/>
  <c r="AF332" i="2"/>
  <c r="AF324" i="2"/>
  <c r="AF316" i="2"/>
  <c r="AF666" i="2"/>
  <c r="AF586" i="2"/>
  <c r="AF559" i="2"/>
  <c r="AF518" i="2"/>
  <c r="AF454" i="2"/>
  <c r="AF450" i="2"/>
  <c r="AF422" i="2"/>
  <c r="AF420" i="2"/>
  <c r="AF415" i="2"/>
  <c r="AF370" i="2"/>
  <c r="AF308" i="2"/>
  <c r="AF297" i="2"/>
  <c r="AF294" i="2"/>
  <c r="AF276" i="2"/>
  <c r="AF270" i="2"/>
  <c r="AF890" i="2"/>
  <c r="AF804" i="2"/>
  <c r="AF792" i="2"/>
  <c r="AF776" i="2"/>
  <c r="AF631" i="2"/>
  <c r="AF588" i="2"/>
  <c r="AF567" i="2"/>
  <c r="AF563" i="2"/>
  <c r="AF501" i="2"/>
  <c r="AF431" i="2"/>
  <c r="AF390" i="2"/>
  <c r="AF358" i="2"/>
  <c r="AF300" i="2"/>
  <c r="AF994" i="2"/>
  <c r="AF991" i="2"/>
  <c r="AF980" i="2"/>
  <c r="AF728" i="2"/>
  <c r="AF653" i="2"/>
  <c r="AF539" i="2"/>
  <c r="AF493" i="2"/>
  <c r="AF411" i="2"/>
  <c r="AF407" i="2"/>
  <c r="AF402" i="2"/>
  <c r="AF395" i="2"/>
  <c r="AF368" i="2"/>
  <c r="AF363" i="2"/>
  <c r="AF338" i="2"/>
  <c r="AF330" i="2"/>
  <c r="AF322" i="2"/>
  <c r="AF314" i="2"/>
  <c r="AF303" i="2"/>
  <c r="AF277" i="2"/>
  <c r="AF271" i="2"/>
  <c r="AF265" i="2"/>
  <c r="AF1000" i="2"/>
  <c r="AF820" i="2"/>
  <c r="AF528" i="2"/>
  <c r="AF485" i="2"/>
  <c r="AF417" i="2"/>
  <c r="AF391" i="2"/>
  <c r="AF362" i="2"/>
  <c r="AF320" i="2"/>
  <c r="AF318" i="2"/>
  <c r="AF289" i="2"/>
  <c r="AF280" i="2"/>
  <c r="AF959" i="2"/>
  <c r="AF940" i="2"/>
  <c r="AF800" i="2"/>
  <c r="AF766" i="2"/>
  <c r="AF556" i="2"/>
  <c r="AF530" i="2"/>
  <c r="AF523" i="2"/>
  <c r="AF478" i="2"/>
  <c r="AF423" i="2"/>
  <c r="AF366" i="2"/>
  <c r="AF312" i="2"/>
  <c r="AF310" i="2"/>
  <c r="AF285" i="2"/>
  <c r="AF259" i="2"/>
  <c r="AF249" i="2"/>
  <c r="AF237" i="2"/>
  <c r="AF231" i="2"/>
  <c r="AF225" i="2"/>
  <c r="AF695" i="2"/>
  <c r="AF646" i="2"/>
  <c r="AF584" i="2"/>
  <c r="AF574" i="2"/>
  <c r="AF566" i="2"/>
  <c r="AF558" i="2"/>
  <c r="AF421" i="2"/>
  <c r="AF364" i="2"/>
  <c r="AF306" i="2"/>
  <c r="AF287" i="2"/>
  <c r="AF962" i="2"/>
  <c r="AF763" i="2"/>
  <c r="AF643" i="2"/>
  <c r="AF568" i="2"/>
  <c r="AF543" i="2"/>
  <c r="AF445" i="2"/>
  <c r="AF434" i="2"/>
  <c r="AF412" i="2"/>
  <c r="AF401" i="2"/>
  <c r="AF341" i="2"/>
  <c r="AF283" i="2"/>
  <c r="AF244" i="2"/>
  <c r="AF872" i="2"/>
  <c r="AF802" i="2"/>
  <c r="AF730" i="2"/>
  <c r="AF686" i="2"/>
  <c r="AF683" i="2"/>
  <c r="AF626" i="2"/>
  <c r="AF537" i="2"/>
  <c r="AF482" i="2"/>
  <c r="AF414" i="2"/>
  <c r="AF380" i="2"/>
  <c r="AF378" i="2"/>
  <c r="AF376" i="2"/>
  <c r="AF335" i="2"/>
  <c r="AF325" i="2"/>
  <c r="AF304" i="2"/>
  <c r="AF296" i="2"/>
  <c r="AF278" i="2"/>
  <c r="AF250" i="2"/>
  <c r="AF214" i="2"/>
  <c r="AF208" i="2"/>
  <c r="AF202" i="2"/>
  <c r="AF196" i="2"/>
  <c r="AF134" i="2"/>
  <c r="AF946" i="2"/>
  <c r="AF720" i="2"/>
  <c r="AF707" i="2"/>
  <c r="AF697" i="2"/>
  <c r="AF645" i="2"/>
  <c r="AF634" i="2"/>
  <c r="AF607" i="2"/>
  <c r="AF477" i="2"/>
  <c r="AF461" i="2"/>
  <c r="AF388" i="2"/>
  <c r="AF386" i="2"/>
  <c r="AF384" i="2"/>
  <c r="AF347" i="2"/>
  <c r="AF331" i="2"/>
  <c r="AF329" i="2"/>
  <c r="AF319" i="2"/>
  <c r="AF797" i="2"/>
  <c r="AF589" i="2"/>
  <c r="AF550" i="2"/>
  <c r="AF532" i="2"/>
  <c r="AF428" i="2"/>
  <c r="AF293" i="2"/>
  <c r="AF258" i="2"/>
  <c r="AF197" i="2"/>
  <c r="AF161" i="2"/>
  <c r="AF155" i="2"/>
  <c r="AF149" i="2"/>
  <c r="AF143" i="2"/>
  <c r="AF132" i="2"/>
  <c r="AF125" i="2"/>
  <c r="AF109" i="2"/>
  <c r="AF761" i="2"/>
  <c r="AF747" i="2"/>
  <c r="AF659" i="2"/>
  <c r="AF610" i="2"/>
  <c r="AF580" i="2"/>
  <c r="AF502" i="2"/>
  <c r="AF425" i="2"/>
  <c r="AF375" i="2"/>
  <c r="AF333" i="2"/>
  <c r="AF273" i="2"/>
  <c r="AF255" i="2"/>
  <c r="AF251" i="2"/>
  <c r="AF236" i="2"/>
  <c r="AF218" i="2"/>
  <c r="AF213" i="2"/>
  <c r="AF203" i="2"/>
  <c r="AF186" i="2"/>
  <c r="AF180" i="2"/>
  <c r="AF174" i="2"/>
  <c r="AF128" i="2"/>
  <c r="AF112" i="2"/>
  <c r="AF96" i="2"/>
  <c r="AF967" i="2"/>
  <c r="AF825" i="2"/>
  <c r="AF682" i="2"/>
  <c r="AF672" i="2"/>
  <c r="AF622" i="2"/>
  <c r="AF564" i="2"/>
  <c r="AF430" i="2"/>
  <c r="AF408" i="2"/>
  <c r="AF302" i="2"/>
  <c r="AF286" i="2"/>
  <c r="AF284" i="2"/>
  <c r="AF223" i="2"/>
  <c r="AF192" i="2"/>
  <c r="AF168" i="2"/>
  <c r="AF162" i="2"/>
  <c r="AF156" i="2"/>
  <c r="AF150" i="2"/>
  <c r="AF139" i="2"/>
  <c r="AF115" i="2"/>
  <c r="AF99" i="2"/>
  <c r="AF768" i="2"/>
  <c r="AF712" i="2"/>
  <c r="AF709" i="2"/>
  <c r="AF692" i="2"/>
  <c r="AF650" i="2"/>
  <c r="AF474" i="2"/>
  <c r="AF367" i="2"/>
  <c r="AF326" i="2"/>
  <c r="AF321" i="2"/>
  <c r="AF309" i="2"/>
  <c r="AF307" i="2"/>
  <c r="AF295" i="2"/>
  <c r="AF268" i="2"/>
  <c r="AF262" i="2"/>
  <c r="AF232" i="2"/>
  <c r="AF228" i="2"/>
  <c r="AF144" i="2"/>
  <c r="AF118" i="2"/>
  <c r="AF102" i="2"/>
  <c r="AF782" i="2"/>
  <c r="AF509" i="2"/>
  <c r="AF490" i="2"/>
  <c r="AF440" i="2"/>
  <c r="AF372" i="2"/>
  <c r="AF359" i="2"/>
  <c r="AF352" i="2"/>
  <c r="AF328" i="2"/>
  <c r="AF288" i="2"/>
  <c r="AF240" i="2"/>
  <c r="AF219" i="2"/>
  <c r="AF209" i="2"/>
  <c r="AF198" i="2"/>
  <c r="AF193" i="2"/>
  <c r="AF187" i="2"/>
  <c r="AF181" i="2"/>
  <c r="AF175" i="2"/>
  <c r="AF135" i="2"/>
  <c r="AF121" i="2"/>
  <c r="AF105" i="2"/>
  <c r="AF810" i="2"/>
  <c r="AF688" i="2"/>
  <c r="AF678" i="2"/>
  <c r="AF606" i="2"/>
  <c r="AF591" i="2"/>
  <c r="AF585" i="2"/>
  <c r="AF582" i="2"/>
  <c r="AF552" i="2"/>
  <c r="AF506" i="2"/>
  <c r="AF446" i="2"/>
  <c r="AF427" i="2"/>
  <c r="AF252" i="2"/>
  <c r="AF224" i="2"/>
  <c r="AF204" i="2"/>
  <c r="AF169" i="2"/>
  <c r="AF163" i="2"/>
  <c r="AF157" i="2"/>
  <c r="AF151" i="2"/>
  <c r="AF142" i="2"/>
  <c r="AF131" i="2"/>
  <c r="AF124" i="2"/>
  <c r="AF108" i="2"/>
  <c r="AF92" i="2"/>
  <c r="AF516" i="2"/>
  <c r="AF469" i="2"/>
  <c r="AF354" i="2"/>
  <c r="AF253" i="2"/>
  <c r="AF195" i="2"/>
  <c r="AF184" i="2"/>
  <c r="AF170" i="2"/>
  <c r="AF126" i="2"/>
  <c r="AF110" i="2"/>
  <c r="AF997" i="2"/>
  <c r="AF494" i="2"/>
  <c r="AF398" i="2"/>
  <c r="AF348" i="2"/>
  <c r="AF339" i="2"/>
  <c r="AF334" i="2"/>
  <c r="AF311" i="2"/>
  <c r="AF246" i="2"/>
  <c r="AF241" i="2"/>
  <c r="AF221" i="2"/>
  <c r="AF200" i="2"/>
  <c r="AF173" i="2"/>
  <c r="AF147" i="2"/>
  <c r="AF519" i="2"/>
  <c r="AF342" i="2"/>
  <c r="AF239" i="2"/>
  <c r="AF226" i="2"/>
  <c r="AF216" i="2"/>
  <c r="AF159" i="2"/>
  <c r="AF153" i="2"/>
  <c r="AF736" i="2"/>
  <c r="AF681" i="2"/>
  <c r="AF274" i="2"/>
  <c r="AF272" i="2"/>
  <c r="AF234" i="2"/>
  <c r="AF211" i="2"/>
  <c r="AF190" i="2"/>
  <c r="AF182" i="2"/>
  <c r="AF179" i="2"/>
  <c r="AF176" i="2"/>
  <c r="AF123" i="2"/>
  <c r="AF107" i="2"/>
  <c r="AF1028" i="2"/>
  <c r="AF652" i="2"/>
  <c r="AF531" i="2"/>
  <c r="AF453" i="2"/>
  <c r="AF291" i="2"/>
  <c r="AF282" i="2"/>
  <c r="AF165" i="2"/>
  <c r="AF145" i="2"/>
  <c r="AF85" i="2"/>
  <c r="AF1043" i="2"/>
  <c r="AF745" i="2"/>
  <c r="AF547" i="2"/>
  <c r="AF521" i="2"/>
  <c r="AF394" i="2"/>
  <c r="AF344" i="2"/>
  <c r="AF299" i="2"/>
  <c r="AF254" i="2"/>
  <c r="AF217" i="2"/>
  <c r="AF171" i="2"/>
  <c r="AF160" i="2"/>
  <c r="AF383" i="2"/>
  <c r="AF141" i="2"/>
  <c r="AF130" i="2"/>
  <c r="AF129" i="2"/>
  <c r="AF104" i="2"/>
  <c r="AF84" i="2"/>
  <c r="AF738" i="2"/>
  <c r="AF655" i="2"/>
  <c r="AF327" i="2"/>
  <c r="AF315" i="2"/>
  <c r="AF243" i="2"/>
  <c r="AF229" i="2"/>
  <c r="AF227" i="2"/>
  <c r="AF201" i="2"/>
  <c r="AF199" i="2"/>
  <c r="AF127" i="2"/>
  <c r="AF424" i="2"/>
  <c r="AF185" i="2"/>
  <c r="AF172" i="2"/>
  <c r="AF119" i="2"/>
  <c r="AF794" i="2"/>
  <c r="AF741" i="2"/>
  <c r="AF572" i="2"/>
  <c r="AF534" i="2"/>
  <c r="AF207" i="2"/>
  <c r="AF205" i="2"/>
  <c r="AF164" i="2"/>
  <c r="AF593" i="2"/>
  <c r="AF437" i="2"/>
  <c r="AF356" i="2"/>
  <c r="AF346" i="2"/>
  <c r="AF343" i="2"/>
  <c r="AF336" i="2"/>
  <c r="AF292" i="2"/>
  <c r="AF183" i="2"/>
  <c r="AF498" i="2"/>
  <c r="AF301" i="2"/>
  <c r="AF298" i="2"/>
  <c r="AF260" i="2"/>
  <c r="AF158" i="2"/>
  <c r="AF154" i="2"/>
  <c r="AF98" i="2"/>
  <c r="AF95" i="2"/>
  <c r="AF635" i="2"/>
  <c r="AF264" i="2"/>
  <c r="AF230" i="2"/>
  <c r="AF152" i="2"/>
  <c r="AF138" i="2"/>
  <c r="AF101" i="2"/>
  <c r="AF100" i="2"/>
  <c r="AF94" i="2"/>
  <c r="AF93" i="2"/>
  <c r="AF88" i="2"/>
  <c r="AF486" i="2"/>
  <c r="AF405" i="2"/>
  <c r="AF290" i="2"/>
  <c r="AF409" i="2"/>
  <c r="AF233" i="2"/>
  <c r="AF220" i="2"/>
  <c r="AF812" i="2"/>
  <c r="AF267" i="2"/>
  <c r="AF242" i="2"/>
  <c r="AF222" i="2"/>
  <c r="AF188" i="2"/>
  <c r="AF742" i="2"/>
  <c r="AF684" i="2"/>
  <c r="AF536" i="2"/>
  <c r="AF514" i="2"/>
  <c r="AF371" i="2"/>
  <c r="AF317" i="2"/>
  <c r="AF166" i="2"/>
  <c r="AF148" i="2"/>
  <c r="AF86" i="2"/>
  <c r="AF374" i="2"/>
  <c r="AF235" i="2"/>
  <c r="AF206" i="2"/>
  <c r="AF177" i="2"/>
  <c r="AF146" i="2"/>
  <c r="AF120" i="2"/>
  <c r="AF323" i="2"/>
  <c r="AF111" i="2"/>
  <c r="AF87" i="2"/>
  <c r="AF1055" i="2"/>
  <c r="AF279" i="2"/>
  <c r="AF194" i="2"/>
  <c r="AF106" i="2"/>
  <c r="AF89" i="2"/>
  <c r="AF833" i="2"/>
  <c r="AF337" i="2"/>
  <c r="AF313" i="2"/>
  <c r="AF137" i="2"/>
  <c r="AF114" i="2"/>
  <c r="AF113" i="2"/>
  <c r="AF90" i="2"/>
  <c r="AF257" i="2"/>
  <c r="AF210" i="2"/>
  <c r="AF215" i="2"/>
  <c r="A40" i="2"/>
  <c r="A23" i="2"/>
  <c r="A39" i="2"/>
  <c r="A54" i="2"/>
  <c r="A33" i="2"/>
  <c r="A59" i="2"/>
  <c r="A49" i="2"/>
  <c r="A52" i="2"/>
  <c r="A36" i="2"/>
  <c r="A30" i="2"/>
  <c r="A27" i="2"/>
  <c r="A24" i="2"/>
  <c r="A57" i="2"/>
  <c r="A51" i="2"/>
  <c r="AF91" i="2"/>
  <c r="AF133" i="2"/>
  <c r="AF103" i="2"/>
  <c r="AF247" i="2"/>
  <c r="AP88" i="2"/>
  <c r="AK88" i="2"/>
  <c r="BF92" i="2"/>
  <c r="BD92" i="2"/>
  <c r="AJ924" i="2"/>
  <c r="AJ88" i="2"/>
  <c r="AP968" i="2"/>
  <c r="AK968" i="2"/>
  <c r="AJ968" i="2"/>
  <c r="AG191" i="2"/>
  <c r="AG212" i="2"/>
  <c r="AG222" i="2"/>
  <c r="AG304" i="2"/>
  <c r="AG371" i="2"/>
  <c r="AG437" i="2"/>
  <c r="AG1080" i="2"/>
  <c r="AG1076" i="2"/>
  <c r="AG1072" i="2"/>
  <c r="AG1068" i="2"/>
  <c r="AG1064" i="2"/>
  <c r="AG1060" i="2"/>
  <c r="AG1056" i="2"/>
  <c r="AG1052" i="2"/>
  <c r="AG1048" i="2"/>
  <c r="AG1044" i="2"/>
  <c r="AG1040" i="2"/>
  <c r="AG1036" i="2"/>
  <c r="AG1032" i="2"/>
  <c r="AG1028" i="2"/>
  <c r="AG1024" i="2"/>
  <c r="AG1020" i="2"/>
  <c r="AG1016" i="2"/>
  <c r="AG1012" i="2"/>
  <c r="AG1008" i="2"/>
  <c r="AG1004" i="2"/>
  <c r="AG1000" i="2"/>
  <c r="AG996" i="2"/>
  <c r="AG992" i="2"/>
  <c r="AG988" i="2"/>
  <c r="AG984" i="2"/>
  <c r="AG980" i="2"/>
  <c r="AG976" i="2"/>
  <c r="AG972" i="2"/>
  <c r="AG1081" i="2"/>
  <c r="AG1070" i="2"/>
  <c r="AG1067" i="2"/>
  <c r="AG1050" i="2"/>
  <c r="AG1047" i="2"/>
  <c r="AG1018" i="2"/>
  <c r="AG1015" i="2"/>
  <c r="AG986" i="2"/>
  <c r="AG983" i="2"/>
  <c r="AG1053" i="2"/>
  <c r="AG1021" i="2"/>
  <c r="AG989" i="2"/>
  <c r="AG1073" i="2"/>
  <c r="AG1062" i="2"/>
  <c r="AG1059" i="2"/>
  <c r="AG1030" i="2"/>
  <c r="AG1033" i="2"/>
  <c r="AG1001" i="2"/>
  <c r="AG1065" i="2"/>
  <c r="AG1042" i="2"/>
  <c r="AG1039" i="2"/>
  <c r="AG1010" i="2"/>
  <c r="AG1007" i="2"/>
  <c r="AG978" i="2"/>
  <c r="AG975" i="2"/>
  <c r="AG969" i="2"/>
  <c r="AG1031" i="2"/>
  <c r="AG993" i="2"/>
  <c r="AG982" i="2"/>
  <c r="AG899" i="2"/>
  <c r="AG1046" i="2"/>
  <c r="AG1029" i="2"/>
  <c r="AG1011" i="2"/>
  <c r="AG1002" i="2"/>
  <c r="AG991" i="2"/>
  <c r="AG973" i="2"/>
  <c r="AG938" i="2"/>
  <c r="AG922" i="2"/>
  <c r="AG906" i="2"/>
  <c r="AG1078" i="2"/>
  <c r="AG1057" i="2"/>
  <c r="AG1025" i="2"/>
  <c r="AG1014" i="2"/>
  <c r="AG987" i="2"/>
  <c r="AG971" i="2"/>
  <c r="AG966" i="2"/>
  <c r="AG963" i="2"/>
  <c r="AG1082" i="2"/>
  <c r="AG1055" i="2"/>
  <c r="AG1051" i="2"/>
  <c r="AG1023" i="2"/>
  <c r="AG1005" i="2"/>
  <c r="AG985" i="2"/>
  <c r="AG942" i="2"/>
  <c r="AG926" i="2"/>
  <c r="AG910" i="2"/>
  <c r="AG900" i="2"/>
  <c r="AG1049" i="2"/>
  <c r="AG1027" i="2"/>
  <c r="AG974" i="2"/>
  <c r="AG955" i="2"/>
  <c r="AG943" i="2"/>
  <c r="AG931" i="2"/>
  <c r="AG923" i="2"/>
  <c r="AG918" i="2"/>
  <c r="AG905" i="2"/>
  <c r="AG1071" i="2"/>
  <c r="AG964" i="2"/>
  <c r="AG953" i="2"/>
  <c r="AG916" i="2"/>
  <c r="AG897" i="2"/>
  <c r="AG894" i="2"/>
  <c r="AG891" i="2"/>
  <c r="AG888" i="2"/>
  <c r="AG857" i="2"/>
  <c r="AG847" i="2"/>
  <c r="AG843" i="2"/>
  <c r="AG839" i="2"/>
  <c r="AG835" i="2"/>
  <c r="AG1058" i="2"/>
  <c r="AG995" i="2"/>
  <c r="AG962" i="2"/>
  <c r="AG946" i="2"/>
  <c r="AG936" i="2"/>
  <c r="AG921" i="2"/>
  <c r="AG885" i="2"/>
  <c r="AG882" i="2"/>
  <c r="AG879" i="2"/>
  <c r="AG876" i="2"/>
  <c r="AG854" i="2"/>
  <c r="AG1077" i="2"/>
  <c r="AG1075" i="2"/>
  <c r="AG1066" i="2"/>
  <c r="AG934" i="2"/>
  <c r="AG911" i="2"/>
  <c r="AG858" i="2"/>
  <c r="AG848" i="2"/>
  <c r="AG844" i="2"/>
  <c r="AG840" i="2"/>
  <c r="AG836" i="2"/>
  <c r="AG832" i="2"/>
  <c r="AG828" i="2"/>
  <c r="AG824" i="2"/>
  <c r="AG820" i="2"/>
  <c r="AG816" i="2"/>
  <c r="AG812" i="2"/>
  <c r="AG1054" i="2"/>
  <c r="AG961" i="2"/>
  <c r="AG947" i="2"/>
  <c r="AG935" i="2"/>
  <c r="AG912" i="2"/>
  <c r="AG895" i="2"/>
  <c r="AG877" i="2"/>
  <c r="AG868" i="2"/>
  <c r="AG1022" i="2"/>
  <c r="AG977" i="2"/>
  <c r="AG957" i="2"/>
  <c r="AG941" i="2"/>
  <c r="AG937" i="2"/>
  <c r="AG929" i="2"/>
  <c r="AG908" i="2"/>
  <c r="AG875" i="2"/>
  <c r="AG861" i="2"/>
  <c r="AG849" i="2"/>
  <c r="AG1074" i="2"/>
  <c r="AG1069" i="2"/>
  <c r="AG1003" i="2"/>
  <c r="AG998" i="2"/>
  <c r="AG981" i="2"/>
  <c r="AG959" i="2"/>
  <c r="AG939" i="2"/>
  <c r="AG925" i="2"/>
  <c r="AG917" i="2"/>
  <c r="AG893" i="2"/>
  <c r="AG886" i="2"/>
  <c r="AG873" i="2"/>
  <c r="AG834" i="2"/>
  <c r="AG831" i="2"/>
  <c r="AG825" i="2"/>
  <c r="AG809" i="2"/>
  <c r="AG805" i="2"/>
  <c r="AG801" i="2"/>
  <c r="AG797" i="2"/>
  <c r="AG793" i="2"/>
  <c r="AG789" i="2"/>
  <c r="AG785" i="2"/>
  <c r="AG781" i="2"/>
  <c r="AG777" i="2"/>
  <c r="AG773" i="2"/>
  <c r="AG769" i="2"/>
  <c r="AG765" i="2"/>
  <c r="AG761" i="2"/>
  <c r="AG757" i="2"/>
  <c r="AG753" i="2"/>
  <c r="AG749" i="2"/>
  <c r="AG745" i="2"/>
  <c r="AG741" i="2"/>
  <c r="AG737" i="2"/>
  <c r="AG733" i="2"/>
  <c r="AG729" i="2"/>
  <c r="AG725" i="2"/>
  <c r="AG721" i="2"/>
  <c r="AG717" i="2"/>
  <c r="AG713" i="2"/>
  <c r="AG1079" i="2"/>
  <c r="AG915" i="2"/>
  <c r="AG864" i="2"/>
  <c r="AG859" i="2"/>
  <c r="AG852" i="2"/>
  <c r="AG842" i="2"/>
  <c r="AG1034" i="2"/>
  <c r="AG990" i="2"/>
  <c r="AG967" i="2"/>
  <c r="AG965" i="2"/>
  <c r="AG902" i="2"/>
  <c r="AG871" i="2"/>
  <c r="AG1037" i="2"/>
  <c r="AG1026" i="2"/>
  <c r="AG914" i="2"/>
  <c r="AG887" i="2"/>
  <c r="AG830" i="2"/>
  <c r="AG808" i="2"/>
  <c r="AG767" i="2"/>
  <c r="AG762" i="2"/>
  <c r="AG744" i="2"/>
  <c r="AG666" i="2"/>
  <c r="AG651" i="2"/>
  <c r="AG949" i="2"/>
  <c r="AG898" i="2"/>
  <c r="AG889" i="2"/>
  <c r="AG826" i="2"/>
  <c r="AG803" i="2"/>
  <c r="AG798" i="2"/>
  <c r="AG780" i="2"/>
  <c r="AG739" i="2"/>
  <c r="AG734" i="2"/>
  <c r="AG716" i="2"/>
  <c r="AG705" i="2"/>
  <c r="AG702" i="2"/>
  <c r="AG699" i="2"/>
  <c r="AG696" i="2"/>
  <c r="AG693" i="2"/>
  <c r="AG670" i="2"/>
  <c r="AG956" i="2"/>
  <c r="AG951" i="2"/>
  <c r="AG880" i="2"/>
  <c r="AG878" i="2"/>
  <c r="AG867" i="2"/>
  <c r="AG865" i="2"/>
  <c r="AG863" i="2"/>
  <c r="AG850" i="2"/>
  <c r="AG846" i="2"/>
  <c r="AG822" i="2"/>
  <c r="AG775" i="2"/>
  <c r="AG770" i="2"/>
  <c r="AG752" i="2"/>
  <c r="AG708" i="2"/>
  <c r="AG1009" i="2"/>
  <c r="AG979" i="2"/>
  <c r="AG958" i="2"/>
  <c r="AG940" i="2"/>
  <c r="AG932" i="2"/>
  <c r="AG930" i="2"/>
  <c r="AG811" i="2"/>
  <c r="AG806" i="2"/>
  <c r="AG788" i="2"/>
  <c r="AG747" i="2"/>
  <c r="AG742" i="2"/>
  <c r="AG724" i="2"/>
  <c r="AG711" i="2"/>
  <c r="AG960" i="2"/>
  <c r="AG909" i="2"/>
  <c r="AG884" i="2"/>
  <c r="AG837" i="2"/>
  <c r="AG818" i="2"/>
  <c r="AG796" i="2"/>
  <c r="AG755" i="2"/>
  <c r="AG750" i="2"/>
  <c r="AG732" i="2"/>
  <c r="AG671" i="2"/>
  <c r="AG845" i="2"/>
  <c r="AG838" i="2"/>
  <c r="AG813" i="2"/>
  <c r="AG771" i="2"/>
  <c r="AG731" i="2"/>
  <c r="AG703" i="2"/>
  <c r="AG701" i="2"/>
  <c r="AG664" i="2"/>
  <c r="AG640" i="2"/>
  <c r="AG636" i="2"/>
  <c r="AG632" i="2"/>
  <c r="AG628" i="2"/>
  <c r="AG624" i="2"/>
  <c r="AG620" i="2"/>
  <c r="AG616" i="2"/>
  <c r="AG612" i="2"/>
  <c r="AG608" i="2"/>
  <c r="AG604" i="2"/>
  <c r="AG600" i="2"/>
  <c r="AG596" i="2"/>
  <c r="AG592" i="2"/>
  <c r="AG588" i="2"/>
  <c r="AG584" i="2"/>
  <c r="AG580" i="2"/>
  <c r="AG576" i="2"/>
  <c r="AG572" i="2"/>
  <c r="AG568" i="2"/>
  <c r="AG564" i="2"/>
  <c r="AG560" i="2"/>
  <c r="AG556" i="2"/>
  <c r="AG552" i="2"/>
  <c r="AG548" i="2"/>
  <c r="AG544" i="2"/>
  <c r="AG540" i="2"/>
  <c r="AG536" i="2"/>
  <c r="AG532" i="2"/>
  <c r="AG528" i="2"/>
  <c r="AG524" i="2"/>
  <c r="AG520" i="2"/>
  <c r="AG999" i="2"/>
  <c r="AG952" i="2"/>
  <c r="AG933" i="2"/>
  <c r="AG901" i="2"/>
  <c r="AG881" i="2"/>
  <c r="AG860" i="2"/>
  <c r="AG855" i="2"/>
  <c r="AG807" i="2"/>
  <c r="AG791" i="2"/>
  <c r="AG787" i="2"/>
  <c r="AG735" i="2"/>
  <c r="AG661" i="2"/>
  <c r="AG644" i="2"/>
  <c r="AG944" i="2"/>
  <c r="AG927" i="2"/>
  <c r="AG883" i="2"/>
  <c r="AG833" i="2"/>
  <c r="AG815" i="2"/>
  <c r="AG697" i="2"/>
  <c r="AG692" i="2"/>
  <c r="AG683" i="2"/>
  <c r="AG681" i="2"/>
  <c r="AG654" i="2"/>
  <c r="AG919" i="2"/>
  <c r="AG903" i="2"/>
  <c r="AG799" i="2"/>
  <c r="AG760" i="2"/>
  <c r="AG758" i="2"/>
  <c r="AG754" i="2"/>
  <c r="AG746" i="2"/>
  <c r="AG722" i="2"/>
  <c r="AG718" i="2"/>
  <c r="AG714" i="2"/>
  <c r="AG690" i="2"/>
  <c r="AG676" i="2"/>
  <c r="AG668" i="2"/>
  <c r="AG665" i="2"/>
  <c r="AG658" i="2"/>
  <c r="AG641" i="2"/>
  <c r="AG637" i="2"/>
  <c r="AG633" i="2"/>
  <c r="AG629" i="2"/>
  <c r="AG625" i="2"/>
  <c r="AG621" i="2"/>
  <c r="AG617" i="2"/>
  <c r="AG613" i="2"/>
  <c r="AG609" i="2"/>
  <c r="AG605" i="2"/>
  <c r="AG601" i="2"/>
  <c r="AG597" i="2"/>
  <c r="AG593" i="2"/>
  <c r="AG589" i="2"/>
  <c r="AG585" i="2"/>
  <c r="AG581" i="2"/>
  <c r="AG577" i="2"/>
  <c r="AG573" i="2"/>
  <c r="AG569" i="2"/>
  <c r="AG1041" i="2"/>
  <c r="AG1038" i="2"/>
  <c r="AG870" i="2"/>
  <c r="AG819" i="2"/>
  <c r="AG756" i="2"/>
  <c r="AG748" i="2"/>
  <c r="AG712" i="2"/>
  <c r="AG706" i="2"/>
  <c r="AG688" i="2"/>
  <c r="AG679" i="2"/>
  <c r="AG645" i="2"/>
  <c r="AG874" i="2"/>
  <c r="AG856" i="2"/>
  <c r="AG827" i="2"/>
  <c r="AG704" i="2"/>
  <c r="AG685" i="2"/>
  <c r="AG675" i="2"/>
  <c r="AG669" i="2"/>
  <c r="AG630" i="2"/>
  <c r="AG611" i="2"/>
  <c r="AG578" i="2"/>
  <c r="AG511" i="2"/>
  <c r="AG786" i="2"/>
  <c r="AG784" i="2"/>
  <c r="AG691" i="2"/>
  <c r="AG689" i="2"/>
  <c r="AG687" i="2"/>
  <c r="AG667" i="2"/>
  <c r="AG649" i="2"/>
  <c r="AG642" i="2"/>
  <c r="AG623" i="2"/>
  <c r="AG554" i="2"/>
  <c r="AG538" i="2"/>
  <c r="AG522" i="2"/>
  <c r="AG515" i="2"/>
  <c r="AG1045" i="2"/>
  <c r="AG1006" i="2"/>
  <c r="AG970" i="2"/>
  <c r="AG829" i="2"/>
  <c r="AG779" i="2"/>
  <c r="AG772" i="2"/>
  <c r="AG720" i="2"/>
  <c r="AG695" i="2"/>
  <c r="AG635" i="2"/>
  <c r="AG570" i="2"/>
  <c r="AG567" i="2"/>
  <c r="AG551" i="2"/>
  <c r="AG535" i="2"/>
  <c r="AG519" i="2"/>
  <c r="AG1019" i="2"/>
  <c r="AG821" i="2"/>
  <c r="AG727" i="2"/>
  <c r="AG715" i="2"/>
  <c r="AG663" i="2"/>
  <c r="AG647" i="2"/>
  <c r="AG614" i="2"/>
  <c r="AG595" i="2"/>
  <c r="AG587" i="2"/>
  <c r="AG512" i="2"/>
  <c r="AG954" i="2"/>
  <c r="AG948" i="2"/>
  <c r="AG626" i="2"/>
  <c r="AG607" i="2"/>
  <c r="AG590" i="2"/>
  <c r="AG558" i="2"/>
  <c r="AG542" i="2"/>
  <c r="AG526" i="2"/>
  <c r="AG516" i="2"/>
  <c r="AG841" i="2"/>
  <c r="AG814" i="2"/>
  <c r="AG790" i="2"/>
  <c r="AG778" i="2"/>
  <c r="AG751" i="2"/>
  <c r="AG700" i="2"/>
  <c r="AG638" i="2"/>
  <c r="AG619" i="2"/>
  <c r="AG562" i="2"/>
  <c r="AG533" i="2"/>
  <c r="AG510" i="2"/>
  <c r="AG505" i="2"/>
  <c r="AG497" i="2"/>
  <c r="AG489" i="2"/>
  <c r="AG481" i="2"/>
  <c r="AG473" i="2"/>
  <c r="AG465" i="2"/>
  <c r="AG457" i="2"/>
  <c r="AG449" i="2"/>
  <c r="AG438" i="2"/>
  <c r="AG435" i="2"/>
  <c r="AG1061" i="2"/>
  <c r="AG920" i="2"/>
  <c r="AG817" i="2"/>
  <c r="AG795" i="2"/>
  <c r="AG764" i="2"/>
  <c r="AG743" i="2"/>
  <c r="AG710" i="2"/>
  <c r="AG615" i="2"/>
  <c r="AG575" i="2"/>
  <c r="AG517" i="2"/>
  <c r="AG508" i="2"/>
  <c r="AG500" i="2"/>
  <c r="AG492" i="2"/>
  <c r="AG484" i="2"/>
  <c r="AG476" i="2"/>
  <c r="AG468" i="2"/>
  <c r="AG460" i="2"/>
  <c r="AG452" i="2"/>
  <c r="AG444" i="2"/>
  <c r="AG441" i="2"/>
  <c r="AG429" i="2"/>
  <c r="AG413" i="2"/>
  <c r="AG853" i="2"/>
  <c r="AG759" i="2"/>
  <c r="AG680" i="2"/>
  <c r="AG660" i="2"/>
  <c r="AG571" i="2"/>
  <c r="AG549" i="2"/>
  <c r="AG426" i="2"/>
  <c r="AG410" i="2"/>
  <c r="AG397" i="2"/>
  <c r="AG393" i="2"/>
  <c r="AG389" i="2"/>
  <c r="AG385" i="2"/>
  <c r="AG381" i="2"/>
  <c r="AG377" i="2"/>
  <c r="AG373" i="2"/>
  <c r="AG369" i="2"/>
  <c r="AG365" i="2"/>
  <c r="AG361" i="2"/>
  <c r="AG357" i="2"/>
  <c r="AG353" i="2"/>
  <c r="AG349" i="2"/>
  <c r="AG345" i="2"/>
  <c r="AG341" i="2"/>
  <c r="AG337" i="2"/>
  <c r="AG333" i="2"/>
  <c r="AG329" i="2"/>
  <c r="AG325" i="2"/>
  <c r="AG321" i="2"/>
  <c r="AG317" i="2"/>
  <c r="AG313" i="2"/>
  <c r="AG309" i="2"/>
  <c r="AG305" i="2"/>
  <c r="AG301" i="2"/>
  <c r="AG297" i="2"/>
  <c r="AG293" i="2"/>
  <c r="AG289" i="2"/>
  <c r="AG285" i="2"/>
  <c r="AG280" i="2"/>
  <c r="AG272" i="2"/>
  <c r="AG264" i="2"/>
  <c r="AG1043" i="2"/>
  <c r="AG997" i="2"/>
  <c r="AG994" i="2"/>
  <c r="AG740" i="2"/>
  <c r="AG682" i="2"/>
  <c r="AG673" i="2"/>
  <c r="AG531" i="2"/>
  <c r="AG423" i="2"/>
  <c r="AG420" i="2"/>
  <c r="AG407" i="2"/>
  <c r="AG404" i="2"/>
  <c r="AG792" i="2"/>
  <c r="AG766" i="2"/>
  <c r="AG627" i="2"/>
  <c r="AG598" i="2"/>
  <c r="AG547" i="2"/>
  <c r="AG433" i="2"/>
  <c r="AG417" i="2"/>
  <c r="AG401" i="2"/>
  <c r="AG1035" i="2"/>
  <c r="AG945" i="2"/>
  <c r="AG904" i="2"/>
  <c r="AG674" i="2"/>
  <c r="AG546" i="2"/>
  <c r="AG462" i="2"/>
  <c r="AG458" i="2"/>
  <c r="AG456" i="2"/>
  <c r="AG392" i="2"/>
  <c r="AG387" i="2"/>
  <c r="AG360" i="2"/>
  <c r="AG355" i="2"/>
  <c r="AG340" i="2"/>
  <c r="AG332" i="2"/>
  <c r="AG324" i="2"/>
  <c r="AG316" i="2"/>
  <c r="AG656" i="2"/>
  <c r="AG586" i="2"/>
  <c r="AG561" i="2"/>
  <c r="AG559" i="2"/>
  <c r="AG557" i="2"/>
  <c r="AG555" i="2"/>
  <c r="AG518" i="2"/>
  <c r="AG503" i="2"/>
  <c r="AG454" i="2"/>
  <c r="AG450" i="2"/>
  <c r="AG448" i="2"/>
  <c r="AG422" i="2"/>
  <c r="AG415" i="2"/>
  <c r="AG370" i="2"/>
  <c r="AG308" i="2"/>
  <c r="AG294" i="2"/>
  <c r="AG276" i="2"/>
  <c r="AG270" i="2"/>
  <c r="AG907" i="2"/>
  <c r="AG810" i="2"/>
  <c r="AG707" i="2"/>
  <c r="AG684" i="2"/>
  <c r="AG646" i="2"/>
  <c r="AG537" i="2"/>
  <c r="AG509" i="2"/>
  <c r="AG495" i="2"/>
  <c r="AG446" i="2"/>
  <c r="AG442" i="2"/>
  <c r="AG440" i="2"/>
  <c r="AG380" i="2"/>
  <c r="AG375" i="2"/>
  <c r="AG348" i="2"/>
  <c r="AG343" i="2"/>
  <c r="AG335" i="2"/>
  <c r="AG327" i="2"/>
  <c r="AG319" i="2"/>
  <c r="AG311" i="2"/>
  <c r="AG291" i="2"/>
  <c r="AG288" i="2"/>
  <c r="AG282" i="2"/>
  <c r="AG866" i="2"/>
  <c r="AG823" i="2"/>
  <c r="AG728" i="2"/>
  <c r="AG719" i="2"/>
  <c r="AG698" i="2"/>
  <c r="AG653" i="2"/>
  <c r="AG602" i="2"/>
  <c r="AG539" i="2"/>
  <c r="AG513" i="2"/>
  <c r="AG499" i="2"/>
  <c r="AG493" i="2"/>
  <c r="AG479" i="2"/>
  <c r="AG411" i="2"/>
  <c r="AG402" i="2"/>
  <c r="AG395" i="2"/>
  <c r="AG368" i="2"/>
  <c r="AG363" i="2"/>
  <c r="AG338" i="2"/>
  <c r="AG330" i="2"/>
  <c r="AG322" i="2"/>
  <c r="AG314" i="2"/>
  <c r="AG303" i="2"/>
  <c r="AG277" i="2"/>
  <c r="AG271" i="2"/>
  <c r="AG1013" i="2"/>
  <c r="AG862" i="2"/>
  <c r="AG782" i="2"/>
  <c r="AG678" i="2"/>
  <c r="AG643" i="2"/>
  <c r="AG550" i="2"/>
  <c r="AG530" i="2"/>
  <c r="AG491" i="2"/>
  <c r="AG485" i="2"/>
  <c r="AG471" i="2"/>
  <c r="AG436" i="2"/>
  <c r="AG409" i="2"/>
  <c r="AG378" i="2"/>
  <c r="AG346" i="2"/>
  <c r="AG306" i="2"/>
  <c r="AG259" i="2"/>
  <c r="AG251" i="2"/>
  <c r="AG243" i="2"/>
  <c r="AG235" i="2"/>
  <c r="AG227" i="2"/>
  <c r="AG219" i="2"/>
  <c r="AG211" i="2"/>
  <c r="AG203" i="2"/>
  <c r="AG195" i="2"/>
  <c r="AG800" i="2"/>
  <c r="AG523" i="2"/>
  <c r="AG487" i="2"/>
  <c r="AG478" i="2"/>
  <c r="AG366" i="2"/>
  <c r="AG312" i="2"/>
  <c r="AG310" i="2"/>
  <c r="AG783" i="2"/>
  <c r="AG776" i="2"/>
  <c r="AG603" i="2"/>
  <c r="AG574" i="2"/>
  <c r="AG566" i="2"/>
  <c r="AG480" i="2"/>
  <c r="AG464" i="2"/>
  <c r="AG432" i="2"/>
  <c r="AG421" i="2"/>
  <c r="AG419" i="2"/>
  <c r="AG364" i="2"/>
  <c r="AG287" i="2"/>
  <c r="AG268" i="2"/>
  <c r="AG254" i="2"/>
  <c r="AG869" i="2"/>
  <c r="AG763" i="2"/>
  <c r="AG657" i="2"/>
  <c r="AG579" i="2"/>
  <c r="AG545" i="2"/>
  <c r="AG543" i="2"/>
  <c r="AG501" i="2"/>
  <c r="AG445" i="2"/>
  <c r="AG434" i="2"/>
  <c r="AG412" i="2"/>
  <c r="AG399" i="2"/>
  <c r="AG283" i="2"/>
  <c r="AG494" i="2"/>
  <c r="AG466" i="2"/>
  <c r="AG447" i="2"/>
  <c r="AG443" i="2"/>
  <c r="AG425" i="2"/>
  <c r="AG374" i="2"/>
  <c r="AG302" i="2"/>
  <c r="AG300" i="2"/>
  <c r="AG298" i="2"/>
  <c r="AG260" i="2"/>
  <c r="AG255" i="2"/>
  <c r="AG238" i="2"/>
  <c r="AG659" i="2"/>
  <c r="AG618" i="2"/>
  <c r="AG610" i="2"/>
  <c r="AG594" i="2"/>
  <c r="AG553" i="2"/>
  <c r="AG498" i="2"/>
  <c r="AG475" i="2"/>
  <c r="AG459" i="2"/>
  <c r="AG427" i="2"/>
  <c r="AG405" i="2"/>
  <c r="AG372" i="2"/>
  <c r="AG351" i="2"/>
  <c r="AG339" i="2"/>
  <c r="AG281" i="2"/>
  <c r="AG275" i="2"/>
  <c r="AG265" i="2"/>
  <c r="AG245" i="2"/>
  <c r="AG239" i="2"/>
  <c r="AG233" i="2"/>
  <c r="AG190" i="2"/>
  <c r="AG182" i="2"/>
  <c r="AG174" i="2"/>
  <c r="AG166" i="2"/>
  <c r="AG158" i="2"/>
  <c r="AG150" i="2"/>
  <c r="AG137" i="2"/>
  <c r="AG1063" i="2"/>
  <c r="AG928" i="2"/>
  <c r="AG768" i="2"/>
  <c r="AG736" i="2"/>
  <c r="AG565" i="2"/>
  <c r="AG529" i="2"/>
  <c r="AG431" i="2"/>
  <c r="AG418" i="2"/>
  <c r="AG416" i="2"/>
  <c r="AG394" i="2"/>
  <c r="AG390" i="2"/>
  <c r="AG359" i="2"/>
  <c r="AG323" i="2"/>
  <c r="AG804" i="2"/>
  <c r="AG504" i="2"/>
  <c r="AG502" i="2"/>
  <c r="AG488" i="2"/>
  <c r="AG477" i="2"/>
  <c r="AG406" i="2"/>
  <c r="AG331" i="2"/>
  <c r="AG273" i="2"/>
  <c r="AG236" i="2"/>
  <c r="AG218" i="2"/>
  <c r="AG213" i="2"/>
  <c r="AG186" i="2"/>
  <c r="AG180" i="2"/>
  <c r="AG128" i="2"/>
  <c r="AG112" i="2"/>
  <c r="AG96" i="2"/>
  <c r="AG672" i="2"/>
  <c r="AG622" i="2"/>
  <c r="AG430" i="2"/>
  <c r="AG408" i="2"/>
  <c r="AG362" i="2"/>
  <c r="AG286" i="2"/>
  <c r="AG284" i="2"/>
  <c r="AG278" i="2"/>
  <c r="AG223" i="2"/>
  <c r="AG208" i="2"/>
  <c r="AG192" i="2"/>
  <c r="AG168" i="2"/>
  <c r="AG162" i="2"/>
  <c r="AG156" i="2"/>
  <c r="AG139" i="2"/>
  <c r="AG115" i="2"/>
  <c r="AG99" i="2"/>
  <c r="AG87" i="2"/>
  <c r="AG730" i="2"/>
  <c r="AG723" i="2"/>
  <c r="AG709" i="2"/>
  <c r="AG662" i="2"/>
  <c r="AG650" i="2"/>
  <c r="AG474" i="2"/>
  <c r="AG414" i="2"/>
  <c r="AG367" i="2"/>
  <c r="AG350" i="2"/>
  <c r="AG326" i="2"/>
  <c r="AG307" i="2"/>
  <c r="AG295" i="2"/>
  <c r="AG262" i="2"/>
  <c r="AG248" i="2"/>
  <c r="AG244" i="2"/>
  <c r="AG232" i="2"/>
  <c r="AG228" i="2"/>
  <c r="AG144" i="2"/>
  <c r="AG118" i="2"/>
  <c r="AG102" i="2"/>
  <c r="AG631" i="2"/>
  <c r="AG496" i="2"/>
  <c r="AG490" i="2"/>
  <c r="AG403" i="2"/>
  <c r="AG400" i="2"/>
  <c r="AG382" i="2"/>
  <c r="AG352" i="2"/>
  <c r="AG328" i="2"/>
  <c r="AG240" i="2"/>
  <c r="AG209" i="2"/>
  <c r="AG198" i="2"/>
  <c r="AG193" i="2"/>
  <c r="AG187" i="2"/>
  <c r="AG181" i="2"/>
  <c r="AG175" i="2"/>
  <c r="AG135" i="2"/>
  <c r="AG121" i="2"/>
  <c r="AG105" i="2"/>
  <c r="AG84" i="2"/>
  <c r="AG913" i="2"/>
  <c r="AG726" i="2"/>
  <c r="AG634" i="2"/>
  <c r="AG606" i="2"/>
  <c r="AG591" i="2"/>
  <c r="AG582" i="2"/>
  <c r="AG506" i="2"/>
  <c r="AG482" i="2"/>
  <c r="AG347" i="2"/>
  <c r="AG252" i="2"/>
  <c r="AG224" i="2"/>
  <c r="AG214" i="2"/>
  <c r="AG204" i="2"/>
  <c r="AG169" i="2"/>
  <c r="AG163" i="2"/>
  <c r="AG157" i="2"/>
  <c r="AG151" i="2"/>
  <c r="AG142" i="2"/>
  <c r="AG131" i="2"/>
  <c r="AG124" i="2"/>
  <c r="AG108" i="2"/>
  <c r="AG92" i="2"/>
  <c r="AG1017" i="2"/>
  <c r="AG655" i="2"/>
  <c r="AG652" i="2"/>
  <c r="AG534" i="2"/>
  <c r="AG354" i="2"/>
  <c r="AG342" i="2"/>
  <c r="AG290" i="2"/>
  <c r="AG237" i="2"/>
  <c r="AG199" i="2"/>
  <c r="AG188" i="2"/>
  <c r="AG145" i="2"/>
  <c r="AG138" i="2"/>
  <c r="AG127" i="2"/>
  <c r="AG111" i="2"/>
  <c r="AG95" i="2"/>
  <c r="AG104" i="2"/>
  <c r="AG106" i="2"/>
  <c r="AG120" i="2"/>
  <c r="AG122" i="2"/>
  <c r="AG148" i="2"/>
  <c r="AG185" i="2"/>
  <c r="AG206" i="2"/>
  <c r="AG229" i="2"/>
  <c r="AG336" i="2"/>
  <c r="AG356" i="2"/>
  <c r="AG677" i="2"/>
  <c r="AG165" i="2"/>
  <c r="AG263" i="2"/>
  <c r="AG386" i="2"/>
  <c r="AG453" i="2"/>
  <c r="AG802" i="2"/>
  <c r="AG892" i="2"/>
  <c r="AG107" i="2"/>
  <c r="AG109" i="2"/>
  <c r="AG123" i="2"/>
  <c r="AG125" i="2"/>
  <c r="AG176" i="2"/>
  <c r="AG179" i="2"/>
  <c r="AG234" i="2"/>
  <c r="AG256" i="2"/>
  <c r="AG274" i="2"/>
  <c r="AG541" i="2"/>
  <c r="AG639" i="2"/>
  <c r="A34" i="2"/>
  <c r="A53" i="2"/>
  <c r="AG93" i="2"/>
  <c r="AG153" i="2"/>
  <c r="AG159" i="2"/>
  <c r="AG216" i="2"/>
  <c r="AG226" i="2"/>
  <c r="AG249" i="2"/>
  <c r="AG451" i="2"/>
  <c r="AG525" i="2"/>
  <c r="AG896" i="2"/>
  <c r="AG147" i="2"/>
  <c r="AG173" i="2"/>
  <c r="AG200" i="2"/>
  <c r="AG221" i="2"/>
  <c r="AG241" i="2"/>
  <c r="AG246" i="2"/>
  <c r="AG258" i="2"/>
  <c r="AG334" i="2"/>
  <c r="AG398" i="2"/>
  <c r="AG851" i="2"/>
  <c r="AG950" i="2"/>
  <c r="AJ194" i="2" l="1"/>
  <c r="AK220" i="2"/>
  <c r="F45" i="2"/>
  <c r="G45" i="2" s="1"/>
  <c r="D22" i="2"/>
  <c r="AJ225" i="2"/>
  <c r="AO245" i="2"/>
  <c r="AK463" i="2"/>
  <c r="H46" i="2"/>
  <c r="AJ205" i="2"/>
  <c r="AP205" i="2"/>
  <c r="H21" i="2"/>
  <c r="AI245" i="2"/>
  <c r="AP94" i="2"/>
  <c r="C21" i="2"/>
  <c r="B46" i="2"/>
  <c r="AO351" i="2"/>
  <c r="AP201" i="2"/>
  <c r="AJ396" i="2"/>
  <c r="AJ100" i="2"/>
  <c r="AJ94" i="2"/>
  <c r="AK225" i="2"/>
  <c r="E45" i="2"/>
  <c r="AJ110" i="2"/>
  <c r="AK201" i="2"/>
  <c r="AJ220" i="2"/>
  <c r="H29" i="2"/>
  <c r="AJ521" i="2"/>
  <c r="B45" i="2"/>
  <c r="H45" i="2"/>
  <c r="D45" i="2"/>
  <c r="E48" i="2"/>
  <c r="AH238" i="2"/>
  <c r="AP119" i="2"/>
  <c r="AO238" i="2"/>
  <c r="AP164" i="2"/>
  <c r="AK521" i="2"/>
  <c r="AJ164" i="2"/>
  <c r="AP161" i="2"/>
  <c r="AK292" i="2"/>
  <c r="AP292" i="2"/>
  <c r="AP250" i="2"/>
  <c r="AJ527" i="2"/>
  <c r="AP217" i="2"/>
  <c r="AJ463" i="2"/>
  <c r="AP507" i="2"/>
  <c r="AJ141" i="2"/>
  <c r="AK141" i="2"/>
  <c r="AJ483" i="2"/>
  <c r="AP149" i="2"/>
  <c r="AK483" i="2"/>
  <c r="AP167" i="2"/>
  <c r="AP396" i="2"/>
  <c r="AK250" i="2"/>
  <c r="AK194" i="2"/>
  <c r="C29" i="2"/>
  <c r="AK217" i="2"/>
  <c r="AJ486" i="2"/>
  <c r="B22" i="2"/>
  <c r="H22" i="2"/>
  <c r="G29" i="2"/>
  <c r="AK110" i="2"/>
  <c r="C22" i="2"/>
  <c r="AK100" i="2"/>
  <c r="AP924" i="2"/>
  <c r="AK146" i="2"/>
  <c r="AK143" i="2"/>
  <c r="AK117" i="2"/>
  <c r="AJ143" i="2"/>
  <c r="AP172" i="2"/>
  <c r="AK119" i="2"/>
  <c r="AO654" i="2"/>
  <c r="AH654" i="2"/>
  <c r="AI379" i="2"/>
  <c r="AI140" i="2"/>
  <c r="AH379" i="2"/>
  <c r="AK391" i="2"/>
  <c r="AP101" i="2"/>
  <c r="AJ101" i="2"/>
  <c r="B48" i="2"/>
  <c r="AK172" i="2"/>
  <c r="C48" i="2"/>
  <c r="AO212" i="2"/>
  <c r="AK267" i="2"/>
  <c r="AK527" i="2"/>
  <c r="AJ149" i="2"/>
  <c r="AJ507" i="2"/>
  <c r="AP391" i="2"/>
  <c r="AK90" i="2"/>
  <c r="AH212" i="2"/>
  <c r="D48" i="2"/>
  <c r="AK469" i="2"/>
  <c r="AP469" i="2"/>
  <c r="AO140" i="2"/>
  <c r="AJ146" i="2"/>
  <c r="AJ90" i="2"/>
  <c r="AK514" i="2"/>
  <c r="C47" i="2"/>
  <c r="AO442" i="2"/>
  <c r="AH122" i="2"/>
  <c r="D21" i="2"/>
  <c r="B21" i="2"/>
  <c r="AI442" i="2"/>
  <c r="AI178" i="2"/>
  <c r="AK183" i="2"/>
  <c r="AP183" i="2"/>
  <c r="AJ774" i="2"/>
  <c r="AP384" i="2"/>
  <c r="AJ161" i="2"/>
  <c r="AI122" i="2"/>
  <c r="AJ583" i="2"/>
  <c r="AH266" i="2"/>
  <c r="AK152" i="2"/>
  <c r="AI266" i="2"/>
  <c r="AK738" i="2"/>
  <c r="AJ694" i="2"/>
  <c r="AP583" i="2"/>
  <c r="AO189" i="2"/>
  <c r="AP738" i="2"/>
  <c r="AP694" i="2"/>
  <c r="E46" i="2"/>
  <c r="AP116" i="2"/>
  <c r="AK98" i="2"/>
  <c r="AK296" i="2"/>
  <c r="AP171" i="2"/>
  <c r="AP472" i="2"/>
  <c r="AJ794" i="2"/>
  <c r="AK189" i="2"/>
  <c r="AK455" i="2"/>
  <c r="AH627" i="2"/>
  <c r="AH178" i="2"/>
  <c r="AJ472" i="2"/>
  <c r="E29" i="2"/>
  <c r="C46" i="2"/>
  <c r="AP103" i="2"/>
  <c r="AK116" i="2"/>
  <c r="AK171" i="2"/>
  <c r="AP296" i="2"/>
  <c r="AJ189" i="2"/>
  <c r="AJ455" i="2"/>
  <c r="AP794" i="2"/>
  <c r="AJ133" i="2"/>
  <c r="AK428" i="2"/>
  <c r="AP86" i="2"/>
  <c r="AJ388" i="2"/>
  <c r="AJ196" i="2"/>
  <c r="AI627" i="2"/>
  <c r="F29" i="2"/>
  <c r="AP136" i="2"/>
  <c r="AJ130" i="2"/>
  <c r="AJ154" i="2"/>
  <c r="AK103" i="2"/>
  <c r="AJ98" i="2"/>
  <c r="AJ890" i="2"/>
  <c r="AK207" i="2"/>
  <c r="AK133" i="2"/>
  <c r="AP269" i="2"/>
  <c r="AK86" i="2"/>
  <c r="AP388" i="2"/>
  <c r="AK872" i="2"/>
  <c r="AP196" i="2"/>
  <c r="AK154" i="2"/>
  <c r="AP890" i="2"/>
  <c r="AP89" i="2"/>
  <c r="AP207" i="2"/>
  <c r="AJ89" i="2"/>
  <c r="AJ269" i="2"/>
  <c r="AM86" i="2"/>
  <c r="F48" i="2" s="1"/>
  <c r="G48" i="2" s="1"/>
  <c r="AP253" i="2"/>
  <c r="AP872" i="2"/>
  <c r="AP152" i="2"/>
  <c r="AH189" i="2"/>
  <c r="AK167" i="2"/>
  <c r="B29" i="2"/>
  <c r="AJ315" i="2"/>
  <c r="AP315" i="2"/>
  <c r="AK136" i="2"/>
  <c r="AK130" i="2"/>
  <c r="AK132" i="2"/>
  <c r="AP428" i="2"/>
  <c r="AJ514" i="2"/>
  <c r="F47" i="2"/>
  <c r="G47" i="2" s="1"/>
  <c r="AP648" i="2"/>
  <c r="AK648" i="2"/>
  <c r="AP461" i="2"/>
  <c r="AJ461" i="2"/>
  <c r="AX94" i="2"/>
  <c r="AY94" i="2" s="1"/>
  <c r="AZ94" i="2" s="1"/>
  <c r="AK202" i="2"/>
  <c r="AP202" i="2"/>
  <c r="AP266" i="2"/>
  <c r="AJ261" i="2"/>
  <c r="AP210" i="2"/>
  <c r="AK266" i="2"/>
  <c r="AJ242" i="2"/>
  <c r="AJ83" i="2"/>
  <c r="AP215" i="2"/>
  <c r="AK376" i="2"/>
  <c r="AJ215" i="2"/>
  <c r="AP376" i="2"/>
  <c r="AP344" i="2"/>
  <c r="AP140" i="2"/>
  <c r="AJ383" i="2"/>
  <c r="AJ247" i="2"/>
  <c r="AK383" i="2"/>
  <c r="AK129" i="2"/>
  <c r="AJ129" i="2"/>
  <c r="AJ210" i="2"/>
  <c r="AI191" i="2"/>
  <c r="AI97" i="2"/>
  <c r="AK247" i="2"/>
  <c r="AK83" i="2"/>
  <c r="AP134" i="2"/>
  <c r="AJ320" i="2"/>
  <c r="AJ134" i="2"/>
  <c r="AH83" i="2"/>
  <c r="AP83" i="2"/>
  <c r="AP320" i="2"/>
  <c r="AL83" i="2"/>
  <c r="F21" i="2" s="1"/>
  <c r="G21" i="2" s="1"/>
  <c r="AI83" i="2"/>
  <c r="AJ599" i="2"/>
  <c r="AJ160" i="2"/>
  <c r="AK439" i="2"/>
  <c r="AP160" i="2"/>
  <c r="AJ344" i="2"/>
  <c r="AK261" i="2"/>
  <c r="AK113" i="2"/>
  <c r="AH191" i="2"/>
  <c r="AJ113" i="2"/>
  <c r="AX86" i="2"/>
  <c r="AY86" i="2" s="1"/>
  <c r="AZ86" i="2" s="1"/>
  <c r="AK470" i="2"/>
  <c r="AK599" i="2"/>
  <c r="AJ470" i="2"/>
  <c r="AJ257" i="2"/>
  <c r="AJ379" i="2"/>
  <c r="AK230" i="2"/>
  <c r="AH117" i="2"/>
  <c r="B31" i="2"/>
  <c r="AP318" i="2"/>
  <c r="AK424" i="2"/>
  <c r="AP242" i="2"/>
  <c r="AJ155" i="2"/>
  <c r="AK257" i="2"/>
  <c r="AJ91" i="2"/>
  <c r="AP379" i="2"/>
  <c r="AH97" i="2"/>
  <c r="AP230" i="2"/>
  <c r="AI117" i="2"/>
  <c r="C31" i="2"/>
  <c r="AP439" i="2"/>
  <c r="AJ318" i="2"/>
  <c r="AJ140" i="2"/>
  <c r="D31" i="2"/>
  <c r="AP424" i="2"/>
  <c r="AP155" i="2"/>
  <c r="AK91" i="2"/>
  <c r="H31" i="2"/>
  <c r="AX84" i="2"/>
  <c r="AY84" i="2" s="1"/>
  <c r="AZ84" i="2" s="1"/>
  <c r="AK686" i="2"/>
  <c r="AP132" i="2"/>
  <c r="AJ184" i="2"/>
  <c r="AK170" i="2"/>
  <c r="AP184" i="2"/>
  <c r="AJ686" i="2"/>
  <c r="AJ170" i="2"/>
  <c r="AK178" i="2"/>
  <c r="AP114" i="2"/>
  <c r="AP358" i="2"/>
  <c r="AJ299" i="2"/>
  <c r="AK177" i="2"/>
  <c r="AJ279" i="2"/>
  <c r="AP178" i="2"/>
  <c r="AJ114" i="2"/>
  <c r="AK486" i="2"/>
  <c r="AJ358" i="2"/>
  <c r="AK299" i="2"/>
  <c r="AP177" i="2"/>
  <c r="AK279" i="2"/>
  <c r="AH136" i="2"/>
  <c r="AI136" i="2"/>
  <c r="AK253" i="2"/>
  <c r="AJ467" i="2"/>
  <c r="AP774" i="2"/>
  <c r="AK467" i="2"/>
  <c r="AJ85" i="2"/>
  <c r="AJ384" i="2"/>
  <c r="AX87" i="2"/>
  <c r="AY87" i="2" s="1"/>
  <c r="AZ87" i="2" s="1"/>
  <c r="AK85" i="2"/>
  <c r="AP563" i="2"/>
  <c r="AP85" i="2"/>
  <c r="AJ563" i="2"/>
  <c r="AO167" i="2"/>
  <c r="AI167" i="2"/>
  <c r="AX85" i="2"/>
  <c r="AY85" i="2" s="1"/>
  <c r="AZ85" i="2" s="1"/>
  <c r="AP117" i="2"/>
  <c r="AK197" i="2"/>
  <c r="AP197" i="2"/>
  <c r="E47" i="2"/>
  <c r="H47" i="2"/>
  <c r="D47" i="2"/>
  <c r="I10" i="2"/>
  <c r="AP231" i="2"/>
  <c r="AK231" i="2"/>
  <c r="AJ231" i="2"/>
  <c r="G31" i="2"/>
  <c r="F31" i="2"/>
  <c r="AP97" i="2"/>
  <c r="AJ97" i="2"/>
  <c r="AK97" i="2"/>
  <c r="AP126" i="2"/>
  <c r="AK126" i="2"/>
  <c r="AK302" i="2"/>
  <c r="AJ302" i="2"/>
  <c r="AP302" i="2"/>
  <c r="AP123" i="2"/>
  <c r="AK123" i="2"/>
  <c r="AJ123" i="2"/>
  <c r="AK306" i="2"/>
  <c r="AJ306" i="2"/>
  <c r="AP306" i="2"/>
  <c r="AK595" i="2"/>
  <c r="AJ595" i="2"/>
  <c r="AP595" i="2"/>
  <c r="AP744" i="2"/>
  <c r="AK744" i="2"/>
  <c r="AJ744" i="2"/>
  <c r="AK1064" i="2"/>
  <c r="AJ1064" i="2"/>
  <c r="AP1064" i="2"/>
  <c r="AK427" i="2"/>
  <c r="AJ427" i="2"/>
  <c r="AP427" i="2"/>
  <c r="AP115" i="2"/>
  <c r="AK115" i="2"/>
  <c r="AJ115" i="2"/>
  <c r="AP422" i="2"/>
  <c r="AK422" i="2"/>
  <c r="AJ422" i="2"/>
  <c r="AK722" i="2"/>
  <c r="AP722" i="2"/>
  <c r="AJ722" i="2"/>
  <c r="AK941" i="2"/>
  <c r="AJ941" i="2"/>
  <c r="AP941" i="2"/>
  <c r="AO146" i="2"/>
  <c r="AI146" i="2"/>
  <c r="AH146" i="2"/>
  <c r="AH192" i="2"/>
  <c r="AO192" i="2"/>
  <c r="AI192" i="2"/>
  <c r="AO340" i="2"/>
  <c r="AI340" i="2"/>
  <c r="AH340" i="2"/>
  <c r="AO522" i="2"/>
  <c r="AH522" i="2"/>
  <c r="AI522" i="2"/>
  <c r="AI592" i="2"/>
  <c r="AH592" i="2"/>
  <c r="AO592" i="2"/>
  <c r="AI793" i="2"/>
  <c r="AH793" i="2"/>
  <c r="AO793" i="2"/>
  <c r="AH861" i="2"/>
  <c r="AI861" i="2"/>
  <c r="AO861" i="2"/>
  <c r="AI995" i="2"/>
  <c r="AH995" i="2"/>
  <c r="AO995" i="2"/>
  <c r="D64" i="2"/>
  <c r="B64" i="2"/>
  <c r="E64" i="2"/>
  <c r="G64" i="2"/>
  <c r="C64" i="2"/>
  <c r="F64" i="2"/>
  <c r="H64" i="2"/>
  <c r="AP723" i="2"/>
  <c r="AJ723" i="2"/>
  <c r="AK723" i="2"/>
  <c r="AP316" i="2"/>
  <c r="AK316" i="2"/>
  <c r="AJ316" i="2"/>
  <c r="AK730" i="2"/>
  <c r="AP730" i="2"/>
  <c r="AJ730" i="2"/>
  <c r="AP324" i="2"/>
  <c r="AK324" i="2"/>
  <c r="AJ324" i="2"/>
  <c r="AJ952" i="2"/>
  <c r="AP952" i="2"/>
  <c r="AK952" i="2"/>
  <c r="AK876" i="2"/>
  <c r="AJ876" i="2"/>
  <c r="AP876" i="2"/>
  <c r="AJ232" i="2"/>
  <c r="AK232" i="2"/>
  <c r="AP232" i="2"/>
  <c r="AP506" i="2"/>
  <c r="AK506" i="2"/>
  <c r="AJ506" i="2"/>
  <c r="AK322" i="2"/>
  <c r="AJ322" i="2"/>
  <c r="AP322" i="2"/>
  <c r="AK511" i="2"/>
  <c r="AJ511" i="2"/>
  <c r="AP511" i="2"/>
  <c r="AP915" i="2"/>
  <c r="AK915" i="2"/>
  <c r="AJ915" i="2"/>
  <c r="AP1012" i="2"/>
  <c r="AK1012" i="2"/>
  <c r="AJ1012" i="2"/>
  <c r="AO216" i="2"/>
  <c r="AH216" i="2"/>
  <c r="AI216" i="2"/>
  <c r="AH414" i="2"/>
  <c r="AO414" i="2"/>
  <c r="AI414" i="2"/>
  <c r="AO615" i="2"/>
  <c r="AH615" i="2"/>
  <c r="AI615" i="2"/>
  <c r="AI718" i="2"/>
  <c r="AH718" i="2"/>
  <c r="AO718" i="2"/>
  <c r="AP139" i="2"/>
  <c r="AK139" i="2"/>
  <c r="AJ139" i="2"/>
  <c r="AP446" i="2"/>
  <c r="AK446" i="2"/>
  <c r="AJ446" i="2"/>
  <c r="AP1006" i="2"/>
  <c r="AK1006" i="2"/>
  <c r="AJ1006" i="2"/>
  <c r="AJ822" i="2"/>
  <c r="AK822" i="2"/>
  <c r="AP822" i="2"/>
  <c r="AJ938" i="2"/>
  <c r="AP938" i="2"/>
  <c r="AK938" i="2"/>
  <c r="AO177" i="2"/>
  <c r="AH177" i="2"/>
  <c r="AI177" i="2"/>
  <c r="AO267" i="2"/>
  <c r="AH267" i="2"/>
  <c r="AI267" i="2"/>
  <c r="AI264" i="2"/>
  <c r="AH264" i="2"/>
  <c r="AO264" i="2"/>
  <c r="AI437" i="2"/>
  <c r="AO437" i="2"/>
  <c r="AH437" i="2"/>
  <c r="AH227" i="2"/>
  <c r="AO227" i="2"/>
  <c r="AI227" i="2"/>
  <c r="AO254" i="2"/>
  <c r="AH254" i="2"/>
  <c r="AI254" i="2"/>
  <c r="AI1028" i="2"/>
  <c r="AH1028" i="2"/>
  <c r="AO1028" i="2"/>
  <c r="AI226" i="2"/>
  <c r="AO226" i="2"/>
  <c r="AH226" i="2"/>
  <c r="AI997" i="2"/>
  <c r="AH997" i="2"/>
  <c r="AO997" i="2"/>
  <c r="AI157" i="2"/>
  <c r="AH157" i="2"/>
  <c r="AO157" i="2"/>
  <c r="AI810" i="2"/>
  <c r="AH810" i="2"/>
  <c r="AO810" i="2"/>
  <c r="AI372" i="2"/>
  <c r="AH372" i="2"/>
  <c r="AO372" i="2"/>
  <c r="AH326" i="2"/>
  <c r="AI326" i="2"/>
  <c r="AO326" i="2"/>
  <c r="AO223" i="2"/>
  <c r="AH223" i="2"/>
  <c r="AI223" i="2"/>
  <c r="AO180" i="2"/>
  <c r="AH180" i="2"/>
  <c r="AI180" i="2"/>
  <c r="AO747" i="2"/>
  <c r="AI747" i="2"/>
  <c r="AH747" i="2"/>
  <c r="AI797" i="2"/>
  <c r="AH797" i="2"/>
  <c r="AO797" i="2"/>
  <c r="AI946" i="2"/>
  <c r="AH946" i="2"/>
  <c r="AO946" i="2"/>
  <c r="AH482" i="2"/>
  <c r="AI482" i="2"/>
  <c r="AO482" i="2"/>
  <c r="AI568" i="2"/>
  <c r="AO568" i="2"/>
  <c r="AH568" i="2"/>
  <c r="AI237" i="2"/>
  <c r="AH237" i="2"/>
  <c r="AO237" i="2"/>
  <c r="AO280" i="2"/>
  <c r="AI280" i="2"/>
  <c r="AH280" i="2"/>
  <c r="AH322" i="2"/>
  <c r="AI322" i="2"/>
  <c r="AO322" i="2"/>
  <c r="AI300" i="2"/>
  <c r="AH300" i="2"/>
  <c r="AO300" i="2"/>
  <c r="AH297" i="2"/>
  <c r="AI297" i="2"/>
  <c r="AO297" i="2"/>
  <c r="AO355" i="2"/>
  <c r="AH355" i="2"/>
  <c r="AI355" i="2"/>
  <c r="AI248" i="2"/>
  <c r="AH248" i="2"/>
  <c r="AO248" i="2"/>
  <c r="AO679" i="2"/>
  <c r="AH679" i="2"/>
  <c r="AI679" i="2"/>
  <c r="AO970" i="2"/>
  <c r="AH970" i="2"/>
  <c r="AI970" i="2"/>
  <c r="AI426" i="2"/>
  <c r="AH426" i="2"/>
  <c r="AO426" i="2"/>
  <c r="AI710" i="2"/>
  <c r="AH710" i="2"/>
  <c r="AO710" i="2"/>
  <c r="AI573" i="2"/>
  <c r="AH573" i="2"/>
  <c r="AO573" i="2"/>
  <c r="AI535" i="2"/>
  <c r="AH535" i="2"/>
  <c r="AO535" i="2"/>
  <c r="AO587" i="2"/>
  <c r="AI587" i="2"/>
  <c r="AH587" i="2"/>
  <c r="AI444" i="2"/>
  <c r="AH444" i="2"/>
  <c r="AO444" i="2"/>
  <c r="AI508" i="2"/>
  <c r="AH508" i="2"/>
  <c r="AO508" i="2"/>
  <c r="AO538" i="2"/>
  <c r="AH538" i="2"/>
  <c r="AI538" i="2"/>
  <c r="AI1072" i="2"/>
  <c r="AH1072" i="2"/>
  <c r="AO1072" i="2"/>
  <c r="AI447" i="2"/>
  <c r="AH447" i="2"/>
  <c r="AO447" i="2"/>
  <c r="AI525" i="2"/>
  <c r="AO525" i="2"/>
  <c r="AH525" i="2"/>
  <c r="AI601" i="2"/>
  <c r="AH601" i="2"/>
  <c r="AO601" i="2"/>
  <c r="AI722" i="2"/>
  <c r="AH722" i="2"/>
  <c r="AO722" i="2"/>
  <c r="AO1017" i="2"/>
  <c r="AI1017" i="2"/>
  <c r="AH1017" i="2"/>
  <c r="AH596" i="2"/>
  <c r="AO596" i="2"/>
  <c r="AI596" i="2"/>
  <c r="AO771" i="2"/>
  <c r="AI771" i="2"/>
  <c r="AH771" i="2"/>
  <c r="AH827" i="2"/>
  <c r="AO827" i="2"/>
  <c r="AI827" i="2"/>
  <c r="AH869" i="2"/>
  <c r="AO869" i="2"/>
  <c r="AI869" i="2"/>
  <c r="AO878" i="2"/>
  <c r="AI878" i="2"/>
  <c r="AH878" i="2"/>
  <c r="AI798" i="2"/>
  <c r="AH798" i="2"/>
  <c r="AO798" i="2"/>
  <c r="AI914" i="2"/>
  <c r="AH914" i="2"/>
  <c r="AO914" i="2"/>
  <c r="AI1045" i="2"/>
  <c r="AH1045" i="2"/>
  <c r="AO1045" i="2"/>
  <c r="AI904" i="2"/>
  <c r="AH904" i="2"/>
  <c r="AO904" i="2"/>
  <c r="AH895" i="2"/>
  <c r="AO895" i="2"/>
  <c r="AI895" i="2"/>
  <c r="AI903" i="2"/>
  <c r="AH903" i="2"/>
  <c r="AO903" i="2"/>
  <c r="AI916" i="2"/>
  <c r="AH916" i="2"/>
  <c r="AO916" i="2"/>
  <c r="AI1012" i="2"/>
  <c r="AH1012" i="2"/>
  <c r="AO1012" i="2"/>
  <c r="AO1078" i="2"/>
  <c r="AI1078" i="2"/>
  <c r="AH1078" i="2"/>
  <c r="AI925" i="2"/>
  <c r="AH925" i="2"/>
  <c r="AO925" i="2"/>
  <c r="AO998" i="2"/>
  <c r="AI998" i="2"/>
  <c r="AH998" i="2"/>
  <c r="AO1047" i="2"/>
  <c r="AH1047" i="2"/>
  <c r="AI1047" i="2"/>
  <c r="D56" i="2"/>
  <c r="B56" i="2"/>
  <c r="G56" i="2"/>
  <c r="E56" i="2"/>
  <c r="H56" i="2"/>
  <c r="F56" i="2"/>
  <c r="C56" i="2"/>
  <c r="AP408" i="2"/>
  <c r="AK408" i="2"/>
  <c r="AJ408" i="2"/>
  <c r="AK401" i="2"/>
  <c r="AJ401" i="2"/>
  <c r="AP401" i="2"/>
  <c r="AP430" i="2"/>
  <c r="AK430" i="2"/>
  <c r="AJ430" i="2"/>
  <c r="AK417" i="2"/>
  <c r="AJ417" i="2"/>
  <c r="AP417" i="2"/>
  <c r="AJ815" i="2"/>
  <c r="AP815" i="2"/>
  <c r="AK815" i="2"/>
  <c r="AK816" i="2"/>
  <c r="AJ816" i="2"/>
  <c r="AP816" i="2"/>
  <c r="AK622" i="2"/>
  <c r="AJ622" i="2"/>
  <c r="AP622" i="2"/>
  <c r="AK209" i="2"/>
  <c r="AJ209" i="2"/>
  <c r="AP209" i="2"/>
  <c r="AP719" i="2"/>
  <c r="AK719" i="2"/>
  <c r="AJ719" i="2"/>
  <c r="AP970" i="2"/>
  <c r="AK970" i="2"/>
  <c r="AJ970" i="2"/>
  <c r="AP808" i="2"/>
  <c r="AK808" i="2"/>
  <c r="AJ808" i="2"/>
  <c r="AP1018" i="2"/>
  <c r="AJ1018" i="2"/>
  <c r="AK1018" i="2"/>
  <c r="AO217" i="2"/>
  <c r="AI217" i="2"/>
  <c r="AH217" i="2"/>
  <c r="AI589" i="2"/>
  <c r="AO589" i="2"/>
  <c r="AH589" i="2"/>
  <c r="AI950" i="2"/>
  <c r="AO950" i="2"/>
  <c r="AH950" i="2"/>
  <c r="AI443" i="2"/>
  <c r="AH443" i="2"/>
  <c r="AO443" i="2"/>
  <c r="AO779" i="2"/>
  <c r="AI779" i="2"/>
  <c r="AH779" i="2"/>
  <c r="AO838" i="2"/>
  <c r="AI838" i="2"/>
  <c r="AH838" i="2"/>
  <c r="AH897" i="2"/>
  <c r="AO897" i="2"/>
  <c r="AI897" i="2"/>
  <c r="AH912" i="2"/>
  <c r="AO912" i="2"/>
  <c r="AI912" i="2"/>
  <c r="C55" i="2"/>
  <c r="D55" i="2"/>
  <c r="B55" i="2"/>
  <c r="G55" i="2"/>
  <c r="F55" i="2"/>
  <c r="E55" i="2"/>
  <c r="H55" i="2"/>
  <c r="AK174" i="2"/>
  <c r="AJ174" i="2"/>
  <c r="AP174" i="2"/>
  <c r="AP627" i="2"/>
  <c r="AK627" i="2"/>
  <c r="AJ627" i="2"/>
  <c r="AK613" i="2"/>
  <c r="AJ613" i="2"/>
  <c r="AP613" i="2"/>
  <c r="AK773" i="2"/>
  <c r="AJ773" i="2"/>
  <c r="AP773" i="2"/>
  <c r="AK1016" i="2"/>
  <c r="AJ1016" i="2"/>
  <c r="AP1016" i="2"/>
  <c r="AJ453" i="2"/>
  <c r="AP453" i="2"/>
  <c r="AK453" i="2"/>
  <c r="AK95" i="2"/>
  <c r="AJ95" i="2"/>
  <c r="AP95" i="2"/>
  <c r="AK108" i="2"/>
  <c r="AJ108" i="2"/>
  <c r="AP108" i="2"/>
  <c r="AP591" i="2"/>
  <c r="AJ591" i="2"/>
  <c r="AK591" i="2"/>
  <c r="AP328" i="2"/>
  <c r="AK328" i="2"/>
  <c r="AJ328" i="2"/>
  <c r="AJ295" i="2"/>
  <c r="AK295" i="2"/>
  <c r="AP295" i="2"/>
  <c r="AP156" i="2"/>
  <c r="AK156" i="2"/>
  <c r="AJ156" i="2"/>
  <c r="AP128" i="2"/>
  <c r="AJ128" i="2"/>
  <c r="AK128" i="2"/>
  <c r="AK390" i="2"/>
  <c r="AJ390" i="2"/>
  <c r="AP390" i="2"/>
  <c r="AK182" i="2"/>
  <c r="AJ182" i="2"/>
  <c r="AP182" i="2"/>
  <c r="AK553" i="2"/>
  <c r="AP553" i="2"/>
  <c r="AJ553" i="2"/>
  <c r="AP494" i="2"/>
  <c r="AJ494" i="2"/>
  <c r="AK494" i="2"/>
  <c r="AP364" i="2"/>
  <c r="AK364" i="2"/>
  <c r="AJ364" i="2"/>
  <c r="AK523" i="2"/>
  <c r="AP523" i="2"/>
  <c r="AJ523" i="2"/>
  <c r="AK471" i="2"/>
  <c r="AJ471" i="2"/>
  <c r="AP471" i="2"/>
  <c r="AK338" i="2"/>
  <c r="AJ338" i="2"/>
  <c r="AP338" i="2"/>
  <c r="AP823" i="2"/>
  <c r="AK823" i="2"/>
  <c r="AJ823" i="2"/>
  <c r="AK495" i="2"/>
  <c r="AJ495" i="2"/>
  <c r="AP495" i="2"/>
  <c r="AP450" i="2"/>
  <c r="AK450" i="2"/>
  <c r="AJ450" i="2"/>
  <c r="AP387" i="2"/>
  <c r="AK387" i="2"/>
  <c r="AJ387" i="2"/>
  <c r="AK766" i="2"/>
  <c r="AP766" i="2"/>
  <c r="AJ766" i="2"/>
  <c r="AJ285" i="2"/>
  <c r="AK285" i="2"/>
  <c r="AP285" i="2"/>
  <c r="AP349" i="2"/>
  <c r="AJ349" i="2"/>
  <c r="AK349" i="2"/>
  <c r="AP571" i="2"/>
  <c r="AK571" i="2"/>
  <c r="AJ571" i="2"/>
  <c r="AJ508" i="2"/>
  <c r="AK508" i="2"/>
  <c r="AP508" i="2"/>
  <c r="AJ473" i="2"/>
  <c r="AP473" i="2"/>
  <c r="AK473" i="2"/>
  <c r="AK516" i="2"/>
  <c r="AJ516" i="2"/>
  <c r="AP516" i="2"/>
  <c r="AP727" i="2"/>
  <c r="AK727" i="2"/>
  <c r="AJ727" i="2"/>
  <c r="AK1045" i="2"/>
  <c r="AJ1045" i="2"/>
  <c r="AP1045" i="2"/>
  <c r="AP611" i="2"/>
  <c r="AK611" i="2"/>
  <c r="AJ611" i="2"/>
  <c r="AK819" i="2"/>
  <c r="AJ819" i="2"/>
  <c r="AP819" i="2"/>
  <c r="AK617" i="2"/>
  <c r="AJ617" i="2"/>
  <c r="AP617" i="2"/>
  <c r="AK754" i="2"/>
  <c r="AP754" i="2"/>
  <c r="AJ754" i="2"/>
  <c r="AP644" i="2"/>
  <c r="AK644" i="2"/>
  <c r="AJ644" i="2"/>
  <c r="AJ532" i="2"/>
  <c r="AP532" i="2"/>
  <c r="AK532" i="2"/>
  <c r="AP596" i="2"/>
  <c r="AK596" i="2"/>
  <c r="AJ596" i="2"/>
  <c r="AP771" i="2"/>
  <c r="AK771" i="2"/>
  <c r="AJ771" i="2"/>
  <c r="AK742" i="2"/>
  <c r="AJ742" i="2"/>
  <c r="AP742" i="2"/>
  <c r="AP846" i="2"/>
  <c r="AK846" i="2"/>
  <c r="AJ846" i="2"/>
  <c r="AK734" i="2"/>
  <c r="AJ734" i="2"/>
  <c r="AP734" i="2"/>
  <c r="AP887" i="2"/>
  <c r="AK887" i="2"/>
  <c r="AJ887" i="2"/>
  <c r="AK713" i="2"/>
  <c r="AJ713" i="2"/>
  <c r="AP713" i="2"/>
  <c r="AJ777" i="2"/>
  <c r="AP777" i="2"/>
  <c r="AK777" i="2"/>
  <c r="AK925" i="2"/>
  <c r="AJ925" i="2"/>
  <c r="AP925" i="2"/>
  <c r="AK977" i="2"/>
  <c r="AP977" i="2"/>
  <c r="AJ977" i="2"/>
  <c r="AK836" i="2"/>
  <c r="AJ836" i="2"/>
  <c r="AP836" i="2"/>
  <c r="AJ936" i="2"/>
  <c r="AK936" i="2"/>
  <c r="AP936" i="2"/>
  <c r="AP964" i="2"/>
  <c r="AK964" i="2"/>
  <c r="AJ964" i="2"/>
  <c r="AK1005" i="2"/>
  <c r="AP1005" i="2"/>
  <c r="AJ1005" i="2"/>
  <c r="AK973" i="2"/>
  <c r="AP973" i="2"/>
  <c r="AJ973" i="2"/>
  <c r="AP1042" i="2"/>
  <c r="AK1042" i="2"/>
  <c r="AJ1042" i="2"/>
  <c r="AP1050" i="2"/>
  <c r="AK1050" i="2"/>
  <c r="AJ1050" i="2"/>
  <c r="AP1020" i="2"/>
  <c r="AK1020" i="2"/>
  <c r="AJ1020" i="2"/>
  <c r="AP437" i="2"/>
  <c r="AK437" i="2"/>
  <c r="AJ437" i="2"/>
  <c r="F51" i="2"/>
  <c r="D51" i="2"/>
  <c r="C51" i="2"/>
  <c r="H51" i="2"/>
  <c r="G51" i="2"/>
  <c r="E51" i="2"/>
  <c r="B51" i="2"/>
  <c r="D54" i="2"/>
  <c r="B54" i="2"/>
  <c r="H54" i="2"/>
  <c r="E54" i="2"/>
  <c r="G54" i="2"/>
  <c r="F54" i="2"/>
  <c r="C54" i="2"/>
  <c r="AI114" i="2"/>
  <c r="AH114" i="2"/>
  <c r="AO114" i="2"/>
  <c r="AO206" i="2"/>
  <c r="AI206" i="2"/>
  <c r="AH206" i="2"/>
  <c r="AO812" i="2"/>
  <c r="AH812" i="2"/>
  <c r="AI812" i="2"/>
  <c r="AO635" i="2"/>
  <c r="AI635" i="2"/>
  <c r="AH635" i="2"/>
  <c r="AI593" i="2"/>
  <c r="AO593" i="2"/>
  <c r="AH593" i="2"/>
  <c r="AO229" i="2"/>
  <c r="AI229" i="2"/>
  <c r="AH229" i="2"/>
  <c r="AO299" i="2"/>
  <c r="AI299" i="2"/>
  <c r="AH299" i="2"/>
  <c r="AO107" i="2"/>
  <c r="AI107" i="2"/>
  <c r="AH107" i="2"/>
  <c r="AO239" i="2"/>
  <c r="AI239" i="2"/>
  <c r="AH239" i="2"/>
  <c r="AO110" i="2"/>
  <c r="AI110" i="2"/>
  <c r="AH110" i="2"/>
  <c r="AI163" i="2"/>
  <c r="AH163" i="2"/>
  <c r="AO163" i="2"/>
  <c r="AI105" i="2"/>
  <c r="AH105" i="2"/>
  <c r="AO105" i="2"/>
  <c r="AI440" i="2"/>
  <c r="AH440" i="2"/>
  <c r="AO440" i="2"/>
  <c r="AO367" i="2"/>
  <c r="AI367" i="2"/>
  <c r="AH367" i="2"/>
  <c r="AO284" i="2"/>
  <c r="AH284" i="2"/>
  <c r="AI284" i="2"/>
  <c r="AO186" i="2"/>
  <c r="AI186" i="2"/>
  <c r="AH186" i="2"/>
  <c r="AI761" i="2"/>
  <c r="AH761" i="2"/>
  <c r="AO761" i="2"/>
  <c r="AO319" i="2"/>
  <c r="AI319" i="2"/>
  <c r="AH319" i="2"/>
  <c r="AO134" i="2"/>
  <c r="AI134" i="2"/>
  <c r="AH134" i="2"/>
  <c r="AI537" i="2"/>
  <c r="AO537" i="2"/>
  <c r="AH537" i="2"/>
  <c r="AO643" i="2"/>
  <c r="AH643" i="2"/>
  <c r="AI643" i="2"/>
  <c r="AH249" i="2"/>
  <c r="AI249" i="2"/>
  <c r="AO249" i="2"/>
  <c r="AO289" i="2"/>
  <c r="AH289" i="2"/>
  <c r="AI289" i="2"/>
  <c r="AH330" i="2"/>
  <c r="AO330" i="2"/>
  <c r="AI330" i="2"/>
  <c r="AH358" i="2"/>
  <c r="AI358" i="2"/>
  <c r="AO358" i="2"/>
  <c r="AH308" i="2"/>
  <c r="AI308" i="2"/>
  <c r="AO308" i="2"/>
  <c r="AO360" i="2"/>
  <c r="AH360" i="2"/>
  <c r="AI360" i="2"/>
  <c r="AI256" i="2"/>
  <c r="AO256" i="2"/>
  <c r="AH256" i="2"/>
  <c r="AI934" i="2"/>
  <c r="AO934" i="2"/>
  <c r="AH934" i="2"/>
  <c r="AI345" i="2"/>
  <c r="AH345" i="2"/>
  <c r="AO345" i="2"/>
  <c r="AI524" i="2"/>
  <c r="AH524" i="2"/>
  <c r="AO524" i="2"/>
  <c r="AO743" i="2"/>
  <c r="AH743" i="2"/>
  <c r="AI743" i="2"/>
  <c r="AO619" i="2"/>
  <c r="AI619" i="2"/>
  <c r="AH619" i="2"/>
  <c r="AI553" i="2"/>
  <c r="AO553" i="2"/>
  <c r="AH553" i="2"/>
  <c r="AO595" i="2"/>
  <c r="AI595" i="2"/>
  <c r="AH595" i="2"/>
  <c r="AI448" i="2"/>
  <c r="AH448" i="2"/>
  <c r="AO448" i="2"/>
  <c r="AI529" i="2"/>
  <c r="AH529" i="2"/>
  <c r="AO529" i="2"/>
  <c r="AO554" i="2"/>
  <c r="AH554" i="2"/>
  <c r="AI554" i="2"/>
  <c r="AI511" i="2"/>
  <c r="AO511" i="2"/>
  <c r="AH511" i="2"/>
  <c r="AO451" i="2"/>
  <c r="AH451" i="2"/>
  <c r="AI451" i="2"/>
  <c r="AI541" i="2"/>
  <c r="AO541" i="2"/>
  <c r="AH541" i="2"/>
  <c r="AI605" i="2"/>
  <c r="AO605" i="2"/>
  <c r="AH605" i="2"/>
  <c r="AI724" i="2"/>
  <c r="AH724" i="2"/>
  <c r="AO724" i="2"/>
  <c r="AO1063" i="2"/>
  <c r="AI1063" i="2"/>
  <c r="AH1063" i="2"/>
  <c r="AI600" i="2"/>
  <c r="AH600" i="2"/>
  <c r="AO600" i="2"/>
  <c r="AI789" i="2"/>
  <c r="AH789" i="2"/>
  <c r="AO789" i="2"/>
  <c r="AO829" i="2"/>
  <c r="AI829" i="2"/>
  <c r="AH829" i="2"/>
  <c r="AO871" i="2"/>
  <c r="AH871" i="2"/>
  <c r="AI871" i="2"/>
  <c r="AI880" i="2"/>
  <c r="AH880" i="2"/>
  <c r="AO880" i="2"/>
  <c r="AO803" i="2"/>
  <c r="AH803" i="2"/>
  <c r="AI803" i="2"/>
  <c r="AI921" i="2"/>
  <c r="AH921" i="2"/>
  <c r="AO921" i="2"/>
  <c r="AO842" i="2"/>
  <c r="AI842" i="2"/>
  <c r="AH842" i="2"/>
  <c r="AI919" i="2"/>
  <c r="AH919" i="2"/>
  <c r="AO919" i="2"/>
  <c r="AI935" i="2"/>
  <c r="AH935" i="2"/>
  <c r="AO935" i="2"/>
  <c r="AI908" i="2"/>
  <c r="AH908" i="2"/>
  <c r="AO908" i="2"/>
  <c r="AI926" i="2"/>
  <c r="AH926" i="2"/>
  <c r="AO926" i="2"/>
  <c r="AO1049" i="2"/>
  <c r="AI1049" i="2"/>
  <c r="AH1049" i="2"/>
  <c r="AI929" i="2"/>
  <c r="AH929" i="2"/>
  <c r="AO929" i="2"/>
  <c r="AI928" i="2"/>
  <c r="AH928" i="2"/>
  <c r="AO928" i="2"/>
  <c r="AI1004" i="2"/>
  <c r="AH1004" i="2"/>
  <c r="AO1004" i="2"/>
  <c r="AO1050" i="2"/>
  <c r="AI1050" i="2"/>
  <c r="AH1050" i="2"/>
  <c r="AO418" i="2"/>
  <c r="AI418" i="2"/>
  <c r="AH418" i="2"/>
  <c r="D60" i="2"/>
  <c r="B60" i="2"/>
  <c r="F60" i="2"/>
  <c r="H60" i="2"/>
  <c r="C60" i="2"/>
  <c r="E60" i="2"/>
  <c r="G60" i="2"/>
  <c r="AJ181" i="2"/>
  <c r="AP181" i="2"/>
  <c r="AK181" i="2"/>
  <c r="AK294" i="2"/>
  <c r="AP294" i="2"/>
  <c r="AJ294" i="2"/>
  <c r="AK252" i="2"/>
  <c r="AJ252" i="2"/>
  <c r="AP252" i="2"/>
  <c r="AK602" i="2"/>
  <c r="AJ602" i="2"/>
  <c r="AP602" i="2"/>
  <c r="AP691" i="2"/>
  <c r="AK691" i="2"/>
  <c r="AJ691" i="2"/>
  <c r="AJ757" i="2"/>
  <c r="AP757" i="2"/>
  <c r="AK757" i="2"/>
  <c r="AP87" i="2"/>
  <c r="AM87" i="2"/>
  <c r="AK87" i="2"/>
  <c r="AJ87" i="2"/>
  <c r="AK1017" i="2"/>
  <c r="AP1017" i="2"/>
  <c r="AJ1017" i="2"/>
  <c r="AP409" i="2"/>
  <c r="AK409" i="2"/>
  <c r="AJ409" i="2"/>
  <c r="AP814" i="2"/>
  <c r="AK814" i="2"/>
  <c r="AJ814" i="2"/>
  <c r="AP775" i="2"/>
  <c r="AK775" i="2"/>
  <c r="AJ775" i="2"/>
  <c r="AP1010" i="2"/>
  <c r="AK1010" i="2"/>
  <c r="AJ1010" i="2"/>
  <c r="AO494" i="2"/>
  <c r="AI494" i="2"/>
  <c r="AH494" i="2"/>
  <c r="AO231" i="2"/>
  <c r="AI231" i="2"/>
  <c r="AH231" i="2"/>
  <c r="AO562" i="2"/>
  <c r="AI562" i="2"/>
  <c r="AH562" i="2"/>
  <c r="AI507" i="2"/>
  <c r="AH507" i="2"/>
  <c r="AO507" i="2"/>
  <c r="AI856" i="2"/>
  <c r="AH856" i="2"/>
  <c r="AO856" i="2"/>
  <c r="AI884" i="2"/>
  <c r="AH884" i="2"/>
  <c r="AO884" i="2"/>
  <c r="AI976" i="2"/>
  <c r="AH976" i="2"/>
  <c r="AO976" i="2"/>
  <c r="AI1024" i="2"/>
  <c r="AH1024" i="2"/>
  <c r="AO1024" i="2"/>
  <c r="AP359" i="2"/>
  <c r="AK359" i="2"/>
  <c r="AJ359" i="2"/>
  <c r="AP360" i="2"/>
  <c r="AJ360" i="2"/>
  <c r="AK360" i="2"/>
  <c r="AK578" i="2"/>
  <c r="AP578" i="2"/>
  <c r="AJ578" i="2"/>
  <c r="AP830" i="2"/>
  <c r="AJ830" i="2"/>
  <c r="AK830" i="2"/>
  <c r="AK985" i="2"/>
  <c r="AP985" i="2"/>
  <c r="AJ985" i="2"/>
  <c r="F33" i="2"/>
  <c r="B33" i="2"/>
  <c r="H33" i="2"/>
  <c r="E33" i="2"/>
  <c r="D33" i="2"/>
  <c r="C33" i="2"/>
  <c r="G33" i="2"/>
  <c r="AK606" i="2"/>
  <c r="AJ606" i="2"/>
  <c r="AP606" i="2"/>
  <c r="AP419" i="2"/>
  <c r="AK419" i="2"/>
  <c r="AJ419" i="2"/>
  <c r="AK289" i="2"/>
  <c r="AJ289" i="2"/>
  <c r="AP289" i="2"/>
  <c r="AK630" i="2"/>
  <c r="AJ630" i="2"/>
  <c r="AP630" i="2"/>
  <c r="AP850" i="2"/>
  <c r="AJ850" i="2"/>
  <c r="AK850" i="2"/>
  <c r="AP781" i="2"/>
  <c r="AK781" i="2"/>
  <c r="AJ781" i="2"/>
  <c r="AP939" i="2"/>
  <c r="AK939" i="2"/>
  <c r="AJ939" i="2"/>
  <c r="AP1022" i="2"/>
  <c r="AJ1022" i="2"/>
  <c r="AK1022" i="2"/>
  <c r="AK840" i="2"/>
  <c r="AJ840" i="2"/>
  <c r="AP840" i="2"/>
  <c r="AP946" i="2"/>
  <c r="AJ946" i="2"/>
  <c r="AK946" i="2"/>
  <c r="AK1071" i="2"/>
  <c r="AJ1071" i="2"/>
  <c r="AP1071" i="2"/>
  <c r="AP1023" i="2"/>
  <c r="AK1023" i="2"/>
  <c r="AJ1023" i="2"/>
  <c r="AP991" i="2"/>
  <c r="AK991" i="2"/>
  <c r="AJ991" i="2"/>
  <c r="AK1065" i="2"/>
  <c r="AJ1065" i="2"/>
  <c r="AP1065" i="2"/>
  <c r="AK1067" i="2"/>
  <c r="AJ1067" i="2"/>
  <c r="AP1067" i="2"/>
  <c r="AJ1024" i="2"/>
  <c r="AK1024" i="2"/>
  <c r="AP1024" i="2"/>
  <c r="AP371" i="2"/>
  <c r="AK371" i="2"/>
  <c r="AJ371" i="2"/>
  <c r="H39" i="2"/>
  <c r="B39" i="2"/>
  <c r="E39" i="2"/>
  <c r="D39" i="2"/>
  <c r="C39" i="2"/>
  <c r="G39" i="2"/>
  <c r="F39" i="2"/>
  <c r="AO137" i="2"/>
  <c r="AH137" i="2"/>
  <c r="AI137" i="2"/>
  <c r="AO235" i="2"/>
  <c r="AH235" i="2"/>
  <c r="AI235" i="2"/>
  <c r="AI220" i="2"/>
  <c r="AO220" i="2"/>
  <c r="AH220" i="2"/>
  <c r="AI95" i="2"/>
  <c r="AH95" i="2"/>
  <c r="AO95" i="2"/>
  <c r="AI164" i="2"/>
  <c r="AH164" i="2"/>
  <c r="AO164" i="2"/>
  <c r="AH243" i="2"/>
  <c r="AO243" i="2"/>
  <c r="AI243" i="2"/>
  <c r="AO344" i="2"/>
  <c r="AI344" i="2"/>
  <c r="AH344" i="2"/>
  <c r="AO123" i="2"/>
  <c r="AI123" i="2"/>
  <c r="AH123" i="2"/>
  <c r="AH342" i="2"/>
  <c r="AI342" i="2"/>
  <c r="AO342" i="2"/>
  <c r="AO126" i="2"/>
  <c r="AI126" i="2"/>
  <c r="AH126" i="2"/>
  <c r="AI169" i="2"/>
  <c r="AH169" i="2"/>
  <c r="AO169" i="2"/>
  <c r="AI121" i="2"/>
  <c r="AH121" i="2"/>
  <c r="AO121" i="2"/>
  <c r="AH490" i="2"/>
  <c r="AO490" i="2"/>
  <c r="AI490" i="2"/>
  <c r="AH474" i="2"/>
  <c r="AO474" i="2"/>
  <c r="AI474" i="2"/>
  <c r="AH286" i="2"/>
  <c r="AO286" i="2"/>
  <c r="AI286" i="2"/>
  <c r="AI203" i="2"/>
  <c r="AH203" i="2"/>
  <c r="AO203" i="2"/>
  <c r="AI109" i="2"/>
  <c r="AH109" i="2"/>
  <c r="AO109" i="2"/>
  <c r="AI329" i="2"/>
  <c r="AH329" i="2"/>
  <c r="AO329" i="2"/>
  <c r="AI196" i="2"/>
  <c r="AO196" i="2"/>
  <c r="AH196" i="2"/>
  <c r="AO626" i="2"/>
  <c r="AH626" i="2"/>
  <c r="AI626" i="2"/>
  <c r="AO763" i="2"/>
  <c r="AI763" i="2"/>
  <c r="AH763" i="2"/>
  <c r="AI259" i="2"/>
  <c r="AH259" i="2"/>
  <c r="AO259" i="2"/>
  <c r="AH318" i="2"/>
  <c r="AO318" i="2"/>
  <c r="AI318" i="2"/>
  <c r="AH338" i="2"/>
  <c r="AI338" i="2"/>
  <c r="AO338" i="2"/>
  <c r="AH390" i="2"/>
  <c r="AI390" i="2"/>
  <c r="AO390" i="2"/>
  <c r="AH370" i="2"/>
  <c r="AI370" i="2"/>
  <c r="AO370" i="2"/>
  <c r="AO387" i="2"/>
  <c r="AI387" i="2"/>
  <c r="AH387" i="2"/>
  <c r="AO263" i="2"/>
  <c r="AI263" i="2"/>
  <c r="AH263" i="2"/>
  <c r="AH1021" i="2"/>
  <c r="AO1021" i="2"/>
  <c r="AI1021" i="2"/>
  <c r="AI349" i="2"/>
  <c r="AH349" i="2"/>
  <c r="AO349" i="2"/>
  <c r="AI549" i="2"/>
  <c r="AO549" i="2"/>
  <c r="AH549" i="2"/>
  <c r="AO764" i="2"/>
  <c r="AI764" i="2"/>
  <c r="AH764" i="2"/>
  <c r="AO638" i="2"/>
  <c r="AI638" i="2"/>
  <c r="AH638" i="2"/>
  <c r="AI555" i="2"/>
  <c r="AH555" i="2"/>
  <c r="AO555" i="2"/>
  <c r="AO614" i="2"/>
  <c r="AI614" i="2"/>
  <c r="AH614" i="2"/>
  <c r="AI452" i="2"/>
  <c r="AH452" i="2"/>
  <c r="AO452" i="2"/>
  <c r="AI545" i="2"/>
  <c r="AH545" i="2"/>
  <c r="AO545" i="2"/>
  <c r="AO623" i="2"/>
  <c r="AH623" i="2"/>
  <c r="AI623" i="2"/>
  <c r="AO578" i="2"/>
  <c r="AI578" i="2"/>
  <c r="AH578" i="2"/>
  <c r="AI455" i="2"/>
  <c r="AH455" i="2"/>
  <c r="AO455" i="2"/>
  <c r="AI557" i="2"/>
  <c r="AH557" i="2"/>
  <c r="AO557" i="2"/>
  <c r="AI609" i="2"/>
  <c r="AH609" i="2"/>
  <c r="AO609" i="2"/>
  <c r="AI746" i="2"/>
  <c r="AH746" i="2"/>
  <c r="AO746" i="2"/>
  <c r="AH644" i="2"/>
  <c r="AO644" i="2"/>
  <c r="AI644" i="2"/>
  <c r="AH604" i="2"/>
  <c r="AO604" i="2"/>
  <c r="AI604" i="2"/>
  <c r="AI801" i="2"/>
  <c r="AH801" i="2"/>
  <c r="AO801" i="2"/>
  <c r="AO853" i="2"/>
  <c r="AI853" i="2"/>
  <c r="AH853" i="2"/>
  <c r="AH893" i="2"/>
  <c r="AO893" i="2"/>
  <c r="AI893" i="2"/>
  <c r="AI942" i="2"/>
  <c r="AH942" i="2"/>
  <c r="AO942" i="2"/>
  <c r="AO826" i="2"/>
  <c r="AH826" i="2"/>
  <c r="AI826" i="2"/>
  <c r="AO990" i="2"/>
  <c r="AI990" i="2"/>
  <c r="AH990" i="2"/>
  <c r="AI852" i="2"/>
  <c r="AH852" i="2"/>
  <c r="AO852" i="2"/>
  <c r="AO927" i="2"/>
  <c r="AI927" i="2"/>
  <c r="AH927" i="2"/>
  <c r="AO947" i="2"/>
  <c r="AI947" i="2"/>
  <c r="AH947" i="2"/>
  <c r="AI949" i="2"/>
  <c r="AH949" i="2"/>
  <c r="AO949" i="2"/>
  <c r="AO964" i="2"/>
  <c r="AH964" i="2"/>
  <c r="AI964" i="2"/>
  <c r="AI850" i="2"/>
  <c r="AH850" i="2"/>
  <c r="AO850" i="2"/>
  <c r="AI932" i="2"/>
  <c r="AO932" i="2"/>
  <c r="AH932" i="2"/>
  <c r="AI941" i="2"/>
  <c r="AH941" i="2"/>
  <c r="AO941" i="2"/>
  <c r="AI1027" i="2"/>
  <c r="AH1027" i="2"/>
  <c r="AO1027" i="2"/>
  <c r="AI1056" i="2"/>
  <c r="AH1056" i="2"/>
  <c r="AO1056" i="2"/>
  <c r="AO396" i="2"/>
  <c r="AI396" i="2"/>
  <c r="AH396" i="2"/>
  <c r="F61" i="2"/>
  <c r="H61" i="2"/>
  <c r="E61" i="2"/>
  <c r="D61" i="2"/>
  <c r="G61" i="2"/>
  <c r="C61" i="2"/>
  <c r="B61" i="2"/>
  <c r="AK354" i="2"/>
  <c r="AJ354" i="2"/>
  <c r="AP354" i="2"/>
  <c r="AP348" i="2"/>
  <c r="AJ348" i="2"/>
  <c r="AK348" i="2"/>
  <c r="AK228" i="2"/>
  <c r="AJ228" i="2"/>
  <c r="AP228" i="2"/>
  <c r="AP308" i="2"/>
  <c r="AK308" i="2"/>
  <c r="AJ308" i="2"/>
  <c r="AK597" i="2"/>
  <c r="AJ597" i="2"/>
  <c r="AP597" i="2"/>
  <c r="AK908" i="2"/>
  <c r="AJ908" i="2"/>
  <c r="AP908" i="2"/>
  <c r="AK120" i="2"/>
  <c r="AJ120" i="2"/>
  <c r="AP120" i="2"/>
  <c r="AJ892" i="2"/>
  <c r="AP892" i="2"/>
  <c r="AK892" i="2"/>
  <c r="AJ268" i="2"/>
  <c r="AK268" i="2"/>
  <c r="AP268" i="2"/>
  <c r="AJ492" i="2"/>
  <c r="AK492" i="2"/>
  <c r="AP492" i="2"/>
  <c r="AP711" i="2"/>
  <c r="AJ711" i="2"/>
  <c r="AK711" i="2"/>
  <c r="AJ922" i="2"/>
  <c r="AP922" i="2"/>
  <c r="AK922" i="2"/>
  <c r="G59" i="2"/>
  <c r="D59" i="2"/>
  <c r="C59" i="2"/>
  <c r="E59" i="2"/>
  <c r="B59" i="2"/>
  <c r="F59" i="2"/>
  <c r="H59" i="2"/>
  <c r="AI688" i="2"/>
  <c r="AH688" i="2"/>
  <c r="AO688" i="2"/>
  <c r="AH314" i="2"/>
  <c r="AI314" i="2"/>
  <c r="AO314" i="2"/>
  <c r="AH576" i="2"/>
  <c r="AO576" i="2"/>
  <c r="AI576" i="2"/>
  <c r="AK262" i="2"/>
  <c r="AP262" i="2"/>
  <c r="AJ262" i="2"/>
  <c r="AP728" i="2"/>
  <c r="AJ728" i="2"/>
  <c r="AK728" i="2"/>
  <c r="AP841" i="2"/>
  <c r="AK841" i="2"/>
  <c r="AJ841" i="2"/>
  <c r="AP724" i="2"/>
  <c r="AJ724" i="2"/>
  <c r="AK724" i="2"/>
  <c r="AP1080" i="2"/>
  <c r="AK1080" i="2"/>
  <c r="AJ1080" i="2"/>
  <c r="AK111" i="2"/>
  <c r="AJ111" i="2"/>
  <c r="AP111" i="2"/>
  <c r="AK594" i="2"/>
  <c r="AJ594" i="2"/>
  <c r="AP594" i="2"/>
  <c r="AP392" i="2"/>
  <c r="AK392" i="2"/>
  <c r="AJ392" i="2"/>
  <c r="AK515" i="2"/>
  <c r="AJ515" i="2"/>
  <c r="AP515" i="2"/>
  <c r="AP747" i="2"/>
  <c r="AJ747" i="2"/>
  <c r="AK747" i="2"/>
  <c r="D34" i="2"/>
  <c r="B34" i="2"/>
  <c r="G34" i="2"/>
  <c r="H34" i="2"/>
  <c r="F34" i="2"/>
  <c r="E34" i="2"/>
  <c r="C34" i="2"/>
  <c r="AP416" i="2"/>
  <c r="AK416" i="2"/>
  <c r="AJ416" i="2"/>
  <c r="AK282" i="2"/>
  <c r="AJ282" i="2"/>
  <c r="AP282" i="2"/>
  <c r="AP575" i="2"/>
  <c r="AK575" i="2"/>
  <c r="AJ575" i="2"/>
  <c r="AP760" i="2"/>
  <c r="AK760" i="2"/>
  <c r="AJ760" i="2"/>
  <c r="AP1026" i="2"/>
  <c r="AK1026" i="2"/>
  <c r="AJ1026" i="2"/>
  <c r="AK1051" i="2"/>
  <c r="AJ1051" i="2"/>
  <c r="AP1051" i="2"/>
  <c r="AI233" i="2"/>
  <c r="AH233" i="2"/>
  <c r="AO233" i="2"/>
  <c r="AI176" i="2"/>
  <c r="AH176" i="2"/>
  <c r="AO176" i="2"/>
  <c r="AI204" i="2"/>
  <c r="AH204" i="2"/>
  <c r="AO204" i="2"/>
  <c r="AI135" i="2"/>
  <c r="AH135" i="2"/>
  <c r="AO135" i="2"/>
  <c r="AI509" i="2"/>
  <c r="AO509" i="2"/>
  <c r="AH509" i="2"/>
  <c r="AO650" i="2"/>
  <c r="AI650" i="2"/>
  <c r="AH650" i="2"/>
  <c r="AH302" i="2"/>
  <c r="AI302" i="2"/>
  <c r="AO302" i="2"/>
  <c r="AO213" i="2"/>
  <c r="AI213" i="2"/>
  <c r="AH213" i="2"/>
  <c r="AI125" i="2"/>
  <c r="AH125" i="2"/>
  <c r="AO125" i="2"/>
  <c r="AO331" i="2"/>
  <c r="AH331" i="2"/>
  <c r="AI331" i="2"/>
  <c r="AO202" i="2"/>
  <c r="AH202" i="2"/>
  <c r="AI202" i="2"/>
  <c r="AO683" i="2"/>
  <c r="AI683" i="2"/>
  <c r="AH683" i="2"/>
  <c r="AI962" i="2"/>
  <c r="AH962" i="2"/>
  <c r="AO962" i="2"/>
  <c r="AI285" i="2"/>
  <c r="AH285" i="2"/>
  <c r="AO285" i="2"/>
  <c r="AO320" i="2"/>
  <c r="AI320" i="2"/>
  <c r="AH320" i="2"/>
  <c r="AO363" i="2"/>
  <c r="AI363" i="2"/>
  <c r="AH363" i="2"/>
  <c r="AO431" i="2"/>
  <c r="AI431" i="2"/>
  <c r="AH431" i="2"/>
  <c r="AO415" i="2"/>
  <c r="AH415" i="2"/>
  <c r="AI415" i="2"/>
  <c r="AI392" i="2"/>
  <c r="AH392" i="2"/>
  <c r="AO392" i="2"/>
  <c r="AH269" i="2"/>
  <c r="AO269" i="2"/>
  <c r="AI269" i="2"/>
  <c r="AI281" i="2"/>
  <c r="AO281" i="2"/>
  <c r="AH281" i="2"/>
  <c r="AI353" i="2"/>
  <c r="AH353" i="2"/>
  <c r="AO353" i="2"/>
  <c r="AI560" i="2"/>
  <c r="AH560" i="2"/>
  <c r="AO560" i="2"/>
  <c r="AH438" i="2"/>
  <c r="AI438" i="2"/>
  <c r="AO438" i="2"/>
  <c r="AO671" i="2"/>
  <c r="AI671" i="2"/>
  <c r="AH671" i="2"/>
  <c r="AI577" i="2"/>
  <c r="AO577" i="2"/>
  <c r="AH577" i="2"/>
  <c r="AO663" i="2"/>
  <c r="AI663" i="2"/>
  <c r="AH663" i="2"/>
  <c r="AI456" i="2"/>
  <c r="AH456" i="2"/>
  <c r="AO456" i="2"/>
  <c r="AI561" i="2"/>
  <c r="AH561" i="2"/>
  <c r="AO561" i="2"/>
  <c r="AO642" i="2"/>
  <c r="AH642" i="2"/>
  <c r="AI642" i="2"/>
  <c r="AI581" i="2"/>
  <c r="AH581" i="2"/>
  <c r="AO581" i="2"/>
  <c r="AO459" i="2"/>
  <c r="AI459" i="2"/>
  <c r="AH459" i="2"/>
  <c r="AO575" i="2"/>
  <c r="AH575" i="2"/>
  <c r="AI575" i="2"/>
  <c r="AI613" i="2"/>
  <c r="AO613" i="2"/>
  <c r="AH613" i="2"/>
  <c r="AI754" i="2"/>
  <c r="AH754" i="2"/>
  <c r="AO754" i="2"/>
  <c r="AI661" i="2"/>
  <c r="AH661" i="2"/>
  <c r="AO661" i="2"/>
  <c r="AO608" i="2"/>
  <c r="AI608" i="2"/>
  <c r="AH608" i="2"/>
  <c r="AH831" i="2"/>
  <c r="AI831" i="2"/>
  <c r="AO831" i="2"/>
  <c r="AH873" i="2"/>
  <c r="AI873" i="2"/>
  <c r="AO873" i="2"/>
  <c r="AH907" i="2"/>
  <c r="AI907" i="2"/>
  <c r="AO907" i="2"/>
  <c r="AI951" i="2"/>
  <c r="AH951" i="2"/>
  <c r="AO951" i="2"/>
  <c r="AH889" i="2"/>
  <c r="AO889" i="2"/>
  <c r="AI889" i="2"/>
  <c r="AO1026" i="2"/>
  <c r="AI1026" i="2"/>
  <c r="AH1026" i="2"/>
  <c r="AO859" i="2"/>
  <c r="AI859" i="2"/>
  <c r="AH859" i="2"/>
  <c r="AO979" i="2"/>
  <c r="AI979" i="2"/>
  <c r="AH979" i="2"/>
  <c r="AI1039" i="2"/>
  <c r="AH1039" i="2"/>
  <c r="AO1039" i="2"/>
  <c r="AI1020" i="2"/>
  <c r="AH1020" i="2"/>
  <c r="AO1020" i="2"/>
  <c r="AH1029" i="2"/>
  <c r="AI1029" i="2"/>
  <c r="AO1029" i="2"/>
  <c r="AH902" i="2"/>
  <c r="AI902" i="2"/>
  <c r="AO902" i="2"/>
  <c r="AI945" i="2"/>
  <c r="AH945" i="2"/>
  <c r="AO945" i="2"/>
  <c r="AH944" i="2"/>
  <c r="AO944" i="2"/>
  <c r="AI944" i="2"/>
  <c r="AO1030" i="2"/>
  <c r="AI1030" i="2"/>
  <c r="AH1030" i="2"/>
  <c r="AH1067" i="2"/>
  <c r="AI1067" i="2"/>
  <c r="AO1067" i="2"/>
  <c r="H63" i="2"/>
  <c r="B63" i="2"/>
  <c r="G63" i="2"/>
  <c r="D63" i="2"/>
  <c r="F63" i="2"/>
  <c r="E63" i="2"/>
  <c r="C63" i="2"/>
  <c r="AJ488" i="2"/>
  <c r="AP488" i="2"/>
  <c r="AK488" i="2"/>
  <c r="AK325" i="2"/>
  <c r="AJ325" i="2"/>
  <c r="AP325" i="2"/>
  <c r="AP502" i="2"/>
  <c r="AK502" i="2"/>
  <c r="AJ502" i="2"/>
  <c r="AP329" i="2"/>
  <c r="AK329" i="2"/>
  <c r="AJ329" i="2"/>
  <c r="AK576" i="2"/>
  <c r="AJ576" i="2"/>
  <c r="AP576" i="2"/>
  <c r="AP891" i="2"/>
  <c r="AK891" i="2"/>
  <c r="AJ891" i="2"/>
  <c r="AK652" i="2"/>
  <c r="AJ652" i="2"/>
  <c r="AP652" i="2"/>
  <c r="AK104" i="2"/>
  <c r="AJ104" i="2"/>
  <c r="AP104" i="2"/>
  <c r="AP478" i="2"/>
  <c r="AJ478" i="2"/>
  <c r="AK478" i="2"/>
  <c r="AJ457" i="2"/>
  <c r="AK457" i="2"/>
  <c r="AP457" i="2"/>
  <c r="AJ705" i="2"/>
  <c r="AK705" i="2"/>
  <c r="AP705" i="2"/>
  <c r="AK1076" i="2"/>
  <c r="AJ1076" i="2"/>
  <c r="AP1076" i="2"/>
  <c r="AO652" i="2"/>
  <c r="AI652" i="2"/>
  <c r="AH652" i="2"/>
  <c r="AO720" i="2"/>
  <c r="AI720" i="2"/>
  <c r="AH720" i="2"/>
  <c r="AI410" i="2"/>
  <c r="AH410" i="2"/>
  <c r="AO410" i="2"/>
  <c r="AI597" i="2"/>
  <c r="AH597" i="2"/>
  <c r="AO597" i="2"/>
  <c r="AP112" i="2"/>
  <c r="AK112" i="2"/>
  <c r="AJ112" i="2"/>
  <c r="AJ448" i="2"/>
  <c r="AP448" i="2"/>
  <c r="AK448" i="2"/>
  <c r="AP756" i="2"/>
  <c r="AK756" i="2"/>
  <c r="AJ756" i="2"/>
  <c r="AK1079" i="2"/>
  <c r="AJ1079" i="2"/>
  <c r="AP1079" i="2"/>
  <c r="AP1047" i="2"/>
  <c r="AK1047" i="2"/>
  <c r="AJ1047" i="2"/>
  <c r="AP352" i="2"/>
  <c r="AJ352" i="2"/>
  <c r="AK352" i="2"/>
  <c r="AP800" i="2"/>
  <c r="AK800" i="2"/>
  <c r="AJ800" i="2"/>
  <c r="AK353" i="2"/>
  <c r="AJ353" i="2"/>
  <c r="AP353" i="2"/>
  <c r="AP661" i="2"/>
  <c r="AK661" i="2"/>
  <c r="AJ661" i="2"/>
  <c r="AP263" i="2"/>
  <c r="AK263" i="2"/>
  <c r="AJ263" i="2"/>
  <c r="AP186" i="2"/>
  <c r="AJ186" i="2"/>
  <c r="AK186" i="2"/>
  <c r="AP491" i="2"/>
  <c r="AK491" i="2"/>
  <c r="AJ491" i="2"/>
  <c r="AP357" i="2"/>
  <c r="AJ357" i="2"/>
  <c r="AK357" i="2"/>
  <c r="AP1038" i="2"/>
  <c r="AJ1038" i="2"/>
  <c r="AK1038" i="2"/>
  <c r="AP863" i="2"/>
  <c r="AK863" i="2"/>
  <c r="AJ863" i="2"/>
  <c r="AJ962" i="2"/>
  <c r="AK962" i="2"/>
  <c r="AP962" i="2"/>
  <c r="AI313" i="2"/>
  <c r="AH313" i="2"/>
  <c r="AO313" i="2"/>
  <c r="AP241" i="2"/>
  <c r="AK241" i="2"/>
  <c r="AJ241" i="2"/>
  <c r="AK350" i="2"/>
  <c r="AJ350" i="2"/>
  <c r="AP350" i="2"/>
  <c r="AJ432" i="2"/>
  <c r="AP432" i="2"/>
  <c r="AK432" i="2"/>
  <c r="AP518" i="2"/>
  <c r="AJ518" i="2"/>
  <c r="AK518" i="2"/>
  <c r="AK558" i="2"/>
  <c r="AJ558" i="2"/>
  <c r="AP558" i="2"/>
  <c r="AP787" i="2"/>
  <c r="AK787" i="2"/>
  <c r="AJ787" i="2"/>
  <c r="AK1037" i="2"/>
  <c r="AP1037" i="2"/>
  <c r="AJ1037" i="2"/>
  <c r="AK995" i="2"/>
  <c r="AJ995" i="2"/>
  <c r="AP995" i="2"/>
  <c r="AP1055" i="2"/>
  <c r="AK1055" i="2"/>
  <c r="AJ1055" i="2"/>
  <c r="AP1011" i="2"/>
  <c r="AK1011" i="2"/>
  <c r="AJ1011" i="2"/>
  <c r="AK1033" i="2"/>
  <c r="AJ1033" i="2"/>
  <c r="AP1033" i="2"/>
  <c r="AK1081" i="2"/>
  <c r="AJ1081" i="2"/>
  <c r="AP1081" i="2"/>
  <c r="AP1032" i="2"/>
  <c r="AK1032" i="2"/>
  <c r="AJ1032" i="2"/>
  <c r="AK222" i="2"/>
  <c r="AJ222" i="2"/>
  <c r="AP222" i="2"/>
  <c r="D40" i="2"/>
  <c r="E40" i="2"/>
  <c r="C40" i="2"/>
  <c r="H40" i="2"/>
  <c r="F40" i="2"/>
  <c r="B40" i="2"/>
  <c r="G40" i="2"/>
  <c r="AI337" i="2"/>
  <c r="AH337" i="2"/>
  <c r="AO337" i="2"/>
  <c r="AH86" i="2"/>
  <c r="AO86" i="2"/>
  <c r="AL86" i="2"/>
  <c r="F24" i="2" s="1"/>
  <c r="G24" i="2" s="1"/>
  <c r="AI86" i="2"/>
  <c r="AI409" i="2"/>
  <c r="AH409" i="2"/>
  <c r="AO409" i="2"/>
  <c r="AO154" i="2"/>
  <c r="AI154" i="2"/>
  <c r="AH154" i="2"/>
  <c r="AO207" i="2"/>
  <c r="AH207" i="2"/>
  <c r="AI207" i="2"/>
  <c r="AO327" i="2"/>
  <c r="AI327" i="2"/>
  <c r="AH327" i="2"/>
  <c r="AI521" i="2"/>
  <c r="AO521" i="2"/>
  <c r="AH521" i="2"/>
  <c r="AI179" i="2"/>
  <c r="AH179" i="2"/>
  <c r="AO179" i="2"/>
  <c r="AO147" i="2"/>
  <c r="AI147" i="2"/>
  <c r="AH147" i="2"/>
  <c r="AO184" i="2"/>
  <c r="AI184" i="2"/>
  <c r="AH184" i="2"/>
  <c r="AI224" i="2"/>
  <c r="AH224" i="2"/>
  <c r="AO224" i="2"/>
  <c r="AI175" i="2"/>
  <c r="AH175" i="2"/>
  <c r="AO175" i="2"/>
  <c r="AI782" i="2"/>
  <c r="AH782" i="2"/>
  <c r="AO782" i="2"/>
  <c r="AI692" i="2"/>
  <c r="AH692" i="2"/>
  <c r="AO692" i="2"/>
  <c r="AI408" i="2"/>
  <c r="AH408" i="2"/>
  <c r="AO408" i="2"/>
  <c r="AH218" i="2"/>
  <c r="AI218" i="2"/>
  <c r="AO218" i="2"/>
  <c r="AO132" i="2"/>
  <c r="AI132" i="2"/>
  <c r="AH132" i="2"/>
  <c r="AO347" i="2"/>
  <c r="AH347" i="2"/>
  <c r="AI347" i="2"/>
  <c r="AH208" i="2"/>
  <c r="AO208" i="2"/>
  <c r="AI208" i="2"/>
  <c r="AH686" i="2"/>
  <c r="AO686" i="2"/>
  <c r="AI686" i="2"/>
  <c r="AO287" i="2"/>
  <c r="AH287" i="2"/>
  <c r="AI287" i="2"/>
  <c r="AH310" i="2"/>
  <c r="AO310" i="2"/>
  <c r="AI310" i="2"/>
  <c r="AH362" i="2"/>
  <c r="AI362" i="2"/>
  <c r="AO362" i="2"/>
  <c r="AI368" i="2"/>
  <c r="AH368" i="2"/>
  <c r="AO368" i="2"/>
  <c r="AI501" i="2"/>
  <c r="AO501" i="2"/>
  <c r="AH501" i="2"/>
  <c r="AI420" i="2"/>
  <c r="AH420" i="2"/>
  <c r="AO420" i="2"/>
  <c r="AI433" i="2"/>
  <c r="AH433" i="2"/>
  <c r="AO433" i="2"/>
  <c r="AI275" i="2"/>
  <c r="AO275" i="2"/>
  <c r="AH275" i="2"/>
  <c r="AI436" i="2"/>
  <c r="AH436" i="2"/>
  <c r="AO436" i="2"/>
  <c r="AI357" i="2"/>
  <c r="AH357" i="2"/>
  <c r="AO357" i="2"/>
  <c r="AO571" i="2"/>
  <c r="AI571" i="2"/>
  <c r="AH571" i="2"/>
  <c r="AI449" i="2"/>
  <c r="AO449" i="2"/>
  <c r="AH449" i="2"/>
  <c r="AH700" i="2"/>
  <c r="AI700" i="2"/>
  <c r="AO700" i="2"/>
  <c r="AO579" i="2"/>
  <c r="AI579" i="2"/>
  <c r="AH579" i="2"/>
  <c r="AO715" i="2"/>
  <c r="AI715" i="2"/>
  <c r="AH715" i="2"/>
  <c r="AI460" i="2"/>
  <c r="AH460" i="2"/>
  <c r="AO460" i="2"/>
  <c r="AO602" i="2"/>
  <c r="AI602" i="2"/>
  <c r="AH602" i="2"/>
  <c r="AI649" i="2"/>
  <c r="AO649" i="2"/>
  <c r="AH649" i="2"/>
  <c r="AO611" i="2"/>
  <c r="AH611" i="2"/>
  <c r="AI611" i="2"/>
  <c r="AI463" i="2"/>
  <c r="AH463" i="2"/>
  <c r="AO463" i="2"/>
  <c r="AO599" i="2"/>
  <c r="AH599" i="2"/>
  <c r="AI599" i="2"/>
  <c r="AI617" i="2"/>
  <c r="AO617" i="2"/>
  <c r="AH617" i="2"/>
  <c r="AI758" i="2"/>
  <c r="AH758" i="2"/>
  <c r="AO758" i="2"/>
  <c r="AO735" i="2"/>
  <c r="AH735" i="2"/>
  <c r="AI735" i="2"/>
  <c r="AI612" i="2"/>
  <c r="AO612" i="2"/>
  <c r="AH612" i="2"/>
  <c r="AO845" i="2"/>
  <c r="AI845" i="2"/>
  <c r="AH845" i="2"/>
  <c r="AI896" i="2"/>
  <c r="AO896" i="2"/>
  <c r="AH896" i="2"/>
  <c r="AI1061" i="2"/>
  <c r="AH1061" i="2"/>
  <c r="AO1061" i="2"/>
  <c r="AO956" i="2"/>
  <c r="AI956" i="2"/>
  <c r="AH956" i="2"/>
  <c r="AO898" i="2"/>
  <c r="AH898" i="2"/>
  <c r="AI898" i="2"/>
  <c r="AI647" i="2"/>
  <c r="AH647" i="2"/>
  <c r="AO647" i="2"/>
  <c r="AI864" i="2"/>
  <c r="AH864" i="2"/>
  <c r="AO864" i="2"/>
  <c r="AI988" i="2"/>
  <c r="AH988" i="2"/>
  <c r="AO988" i="2"/>
  <c r="AO1054" i="2"/>
  <c r="AI1054" i="2"/>
  <c r="AH1054" i="2"/>
  <c r="AI1044" i="2"/>
  <c r="AH1044" i="2"/>
  <c r="AO1044" i="2"/>
  <c r="AI1040" i="2"/>
  <c r="AH1040" i="2"/>
  <c r="AO1040" i="2"/>
  <c r="AI910" i="2"/>
  <c r="AH910" i="2"/>
  <c r="AO910" i="2"/>
  <c r="AI948" i="2"/>
  <c r="AO948" i="2"/>
  <c r="AH948" i="2"/>
  <c r="AI968" i="2"/>
  <c r="AH968" i="2"/>
  <c r="AO968" i="2"/>
  <c r="AI1036" i="2"/>
  <c r="AH1036" i="2"/>
  <c r="AO1036" i="2"/>
  <c r="AO1070" i="2"/>
  <c r="AI1070" i="2"/>
  <c r="AH1070" i="2"/>
  <c r="D26" i="2"/>
  <c r="G26" i="2"/>
  <c r="C26" i="2"/>
  <c r="H26" i="2"/>
  <c r="F26" i="2"/>
  <c r="B26" i="2"/>
  <c r="E26" i="2"/>
  <c r="AP224" i="2"/>
  <c r="AK224" i="2"/>
  <c r="AJ224" i="2"/>
  <c r="AK539" i="2"/>
  <c r="AP539" i="2"/>
  <c r="AJ539" i="2"/>
  <c r="AJ187" i="2"/>
  <c r="AK187" i="2"/>
  <c r="AP187" i="2"/>
  <c r="AP375" i="2"/>
  <c r="AJ375" i="2"/>
  <c r="AK375" i="2"/>
  <c r="AP688" i="2"/>
  <c r="AK688" i="2"/>
  <c r="AJ688" i="2"/>
  <c r="AK834" i="2"/>
  <c r="AP834" i="2"/>
  <c r="AJ834" i="2"/>
  <c r="AK109" i="2"/>
  <c r="AJ109" i="2"/>
  <c r="AP109" i="2"/>
  <c r="AP312" i="2"/>
  <c r="AK312" i="2"/>
  <c r="AJ312" i="2"/>
  <c r="AK447" i="2"/>
  <c r="AJ447" i="2"/>
  <c r="AP447" i="2"/>
  <c r="AP426" i="2"/>
  <c r="AK426" i="2"/>
  <c r="AJ426" i="2"/>
  <c r="AP524" i="2"/>
  <c r="AJ524" i="2"/>
  <c r="AK524" i="2"/>
  <c r="AJ828" i="2"/>
  <c r="AP828" i="2"/>
  <c r="AK828" i="2"/>
  <c r="AO230" i="2"/>
  <c r="AH230" i="2"/>
  <c r="AI230" i="2"/>
  <c r="AH174" i="2"/>
  <c r="AO174" i="2"/>
  <c r="AI174" i="2"/>
  <c r="AI1035" i="2"/>
  <c r="AO1035" i="2"/>
  <c r="AH1035" i="2"/>
  <c r="AK802" i="2"/>
  <c r="AP802" i="2"/>
  <c r="AJ802" i="2"/>
  <c r="AJ436" i="2"/>
  <c r="AK436" i="2"/>
  <c r="AP436" i="2"/>
  <c r="AJ465" i="2"/>
  <c r="AP465" i="2"/>
  <c r="AK465" i="2"/>
  <c r="AP731" i="2"/>
  <c r="AK731" i="2"/>
  <c r="AJ731" i="2"/>
  <c r="AP953" i="2"/>
  <c r="AJ953" i="2"/>
  <c r="AK953" i="2"/>
  <c r="AK386" i="2"/>
  <c r="AJ386" i="2"/>
  <c r="AP386" i="2"/>
  <c r="AP190" i="2"/>
  <c r="AJ190" i="2"/>
  <c r="AK190" i="2"/>
  <c r="AP454" i="2"/>
  <c r="AJ454" i="2"/>
  <c r="AK454" i="2"/>
  <c r="AP821" i="2"/>
  <c r="AK821" i="2"/>
  <c r="AJ821" i="2"/>
  <c r="AP813" i="2"/>
  <c r="AK813" i="2"/>
  <c r="AJ813" i="2"/>
  <c r="AK131" i="2"/>
  <c r="AJ131" i="2"/>
  <c r="AP131" i="2"/>
  <c r="AK610" i="2"/>
  <c r="AJ610" i="2"/>
  <c r="AP610" i="2"/>
  <c r="AK537" i="2"/>
  <c r="AP537" i="2"/>
  <c r="AJ537" i="2"/>
  <c r="AK542" i="2"/>
  <c r="AJ542" i="2"/>
  <c r="AP542" i="2"/>
  <c r="AP540" i="2"/>
  <c r="AK540" i="2"/>
  <c r="AJ540" i="2"/>
  <c r="AK721" i="2"/>
  <c r="AP721" i="2"/>
  <c r="AJ721" i="2"/>
  <c r="AP1002" i="2"/>
  <c r="AK1002" i="2"/>
  <c r="AJ1002" i="2"/>
  <c r="AI98" i="2"/>
  <c r="AH98" i="2"/>
  <c r="AO98" i="2"/>
  <c r="AP639" i="2"/>
  <c r="AJ639" i="2"/>
  <c r="AK639" i="2"/>
  <c r="AK192" i="2"/>
  <c r="AJ192" i="2"/>
  <c r="AP192" i="2"/>
  <c r="AJ203" i="2"/>
  <c r="AK203" i="2"/>
  <c r="AP203" i="2"/>
  <c r="AJ297" i="2"/>
  <c r="AP297" i="2"/>
  <c r="AK297" i="2"/>
  <c r="AP538" i="2"/>
  <c r="AJ538" i="2"/>
  <c r="AK538" i="2"/>
  <c r="AP845" i="2"/>
  <c r="AK845" i="2"/>
  <c r="AJ845" i="2"/>
  <c r="AK981" i="2"/>
  <c r="AP981" i="2"/>
  <c r="AJ981" i="2"/>
  <c r="AP677" i="2"/>
  <c r="AJ677" i="2"/>
  <c r="AK677" i="2"/>
  <c r="AP218" i="2"/>
  <c r="AK218" i="2"/>
  <c r="AJ218" i="2"/>
  <c r="AP211" i="2"/>
  <c r="AJ211" i="2"/>
  <c r="AK211" i="2"/>
  <c r="AP462" i="2"/>
  <c r="AK462" i="2"/>
  <c r="AJ462" i="2"/>
  <c r="AJ505" i="2"/>
  <c r="AK505" i="2"/>
  <c r="AP505" i="2"/>
  <c r="AK633" i="2"/>
  <c r="AJ633" i="2"/>
  <c r="AP633" i="2"/>
  <c r="AP811" i="2"/>
  <c r="AJ811" i="2"/>
  <c r="AK811" i="2"/>
  <c r="AP998" i="2"/>
  <c r="AK998" i="2"/>
  <c r="AJ998" i="2"/>
  <c r="AP923" i="2"/>
  <c r="AK923" i="2"/>
  <c r="AJ923" i="2"/>
  <c r="AK972" i="2"/>
  <c r="AP972" i="2"/>
  <c r="AJ972" i="2"/>
  <c r="AO210" i="2"/>
  <c r="AI210" i="2"/>
  <c r="AH210" i="2"/>
  <c r="AI158" i="2"/>
  <c r="AO158" i="2"/>
  <c r="AH158" i="2"/>
  <c r="AI182" i="2"/>
  <c r="AH182" i="2"/>
  <c r="AO182" i="2"/>
  <c r="AI102" i="2"/>
  <c r="AH102" i="2"/>
  <c r="AO102" i="2"/>
  <c r="AI143" i="2"/>
  <c r="AO143" i="2"/>
  <c r="AH143" i="2"/>
  <c r="AH306" i="2"/>
  <c r="AI306" i="2"/>
  <c r="AO306" i="2"/>
  <c r="AH422" i="2"/>
  <c r="AO422" i="2"/>
  <c r="AI422" i="2"/>
  <c r="AI513" i="2"/>
  <c r="AO513" i="2"/>
  <c r="AH513" i="2"/>
  <c r="AI457" i="2"/>
  <c r="AO457" i="2"/>
  <c r="AH457" i="2"/>
  <c r="AI717" i="2"/>
  <c r="AH717" i="2"/>
  <c r="AO717" i="2"/>
  <c r="AI464" i="2"/>
  <c r="AH464" i="2"/>
  <c r="AO464" i="2"/>
  <c r="AI656" i="2"/>
  <c r="AH656" i="2"/>
  <c r="AO656" i="2"/>
  <c r="AI687" i="2"/>
  <c r="AH687" i="2"/>
  <c r="AO687" i="2"/>
  <c r="AO630" i="2"/>
  <c r="AH630" i="2"/>
  <c r="AI630" i="2"/>
  <c r="AO467" i="2"/>
  <c r="AI467" i="2"/>
  <c r="AH467" i="2"/>
  <c r="AO618" i="2"/>
  <c r="AI618" i="2"/>
  <c r="AH618" i="2"/>
  <c r="AI621" i="2"/>
  <c r="AH621" i="2"/>
  <c r="AO621" i="2"/>
  <c r="AO799" i="2"/>
  <c r="AI799" i="2"/>
  <c r="AH799" i="2"/>
  <c r="AO787" i="2"/>
  <c r="AH787" i="2"/>
  <c r="AI787" i="2"/>
  <c r="AI616" i="2"/>
  <c r="AH616" i="2"/>
  <c r="AO616" i="2"/>
  <c r="AI922" i="2"/>
  <c r="AH922" i="2"/>
  <c r="AO922" i="2"/>
  <c r="AI958" i="2"/>
  <c r="AO958" i="2"/>
  <c r="AH958" i="2"/>
  <c r="AO1069" i="2"/>
  <c r="AI1069" i="2"/>
  <c r="AH1069" i="2"/>
  <c r="AO1034" i="2"/>
  <c r="AI1034" i="2"/>
  <c r="AH1034" i="2"/>
  <c r="AO985" i="2"/>
  <c r="AH985" i="2"/>
  <c r="AI985" i="2"/>
  <c r="AI662" i="2"/>
  <c r="AH662" i="2"/>
  <c r="AO662" i="2"/>
  <c r="AI915" i="2"/>
  <c r="AO915" i="2"/>
  <c r="AH915" i="2"/>
  <c r="AO1046" i="2"/>
  <c r="AH1046" i="2"/>
  <c r="AI1046" i="2"/>
  <c r="AO1077" i="2"/>
  <c r="AH1077" i="2"/>
  <c r="AI1077" i="2"/>
  <c r="AI1064" i="2"/>
  <c r="AH1064" i="2"/>
  <c r="AO1064" i="2"/>
  <c r="AI1051" i="2"/>
  <c r="AO1051" i="2"/>
  <c r="AH1051" i="2"/>
  <c r="AI913" i="2"/>
  <c r="AH913" i="2"/>
  <c r="AO913" i="2"/>
  <c r="AI960" i="2"/>
  <c r="AO960" i="2"/>
  <c r="AH960" i="2"/>
  <c r="AI1065" i="2"/>
  <c r="AH1065" i="2"/>
  <c r="AO1065" i="2"/>
  <c r="AI1059" i="2"/>
  <c r="AH1059" i="2"/>
  <c r="AO1059" i="2"/>
  <c r="AO1081" i="2"/>
  <c r="AH1081" i="2"/>
  <c r="AI1081" i="2"/>
  <c r="D38" i="2"/>
  <c r="C38" i="2"/>
  <c r="E38" i="2"/>
  <c r="H38" i="2"/>
  <c r="G38" i="2"/>
  <c r="B38" i="2"/>
  <c r="F38" i="2"/>
  <c r="AK144" i="2"/>
  <c r="AP144" i="2"/>
  <c r="AJ144" i="2"/>
  <c r="AP994" i="2"/>
  <c r="AJ994" i="2"/>
  <c r="AK994" i="2"/>
  <c r="AP763" i="2"/>
  <c r="AK763" i="2"/>
  <c r="AJ763" i="2"/>
  <c r="AP751" i="2"/>
  <c r="AK751" i="2"/>
  <c r="AJ751" i="2"/>
  <c r="AP696" i="2"/>
  <c r="AK696" i="2"/>
  <c r="AJ696" i="2"/>
  <c r="AK983" i="2"/>
  <c r="AJ983" i="2"/>
  <c r="AP983" i="2"/>
  <c r="AP150" i="2"/>
  <c r="AJ150" i="2"/>
  <c r="AK150" i="2"/>
  <c r="AP96" i="2"/>
  <c r="AK96" i="2"/>
  <c r="AJ96" i="2"/>
  <c r="AK341" i="2"/>
  <c r="AJ341" i="2"/>
  <c r="AP341" i="2"/>
  <c r="AP588" i="2"/>
  <c r="AK588" i="2"/>
  <c r="AJ588" i="2"/>
  <c r="AK942" i="2"/>
  <c r="AJ942" i="2"/>
  <c r="AP942" i="2"/>
  <c r="AO201" i="2"/>
  <c r="AI201" i="2"/>
  <c r="AH201" i="2"/>
  <c r="AO543" i="2"/>
  <c r="AI543" i="2"/>
  <c r="AH543" i="2"/>
  <c r="AK582" i="2"/>
  <c r="AP582" i="2"/>
  <c r="AJ582" i="2"/>
  <c r="AK330" i="2"/>
  <c r="AJ330" i="2"/>
  <c r="AP330" i="2"/>
  <c r="AP715" i="2"/>
  <c r="AK715" i="2"/>
  <c r="AJ715" i="2"/>
  <c r="AP716" i="2"/>
  <c r="AK716" i="2"/>
  <c r="AJ716" i="2"/>
  <c r="AK1039" i="2"/>
  <c r="AJ1039" i="2"/>
  <c r="AP1039" i="2"/>
  <c r="AK124" i="2"/>
  <c r="AJ124" i="2"/>
  <c r="AP124" i="2"/>
  <c r="AP283" i="2"/>
  <c r="AK283" i="2"/>
  <c r="AJ283" i="2"/>
  <c r="AP792" i="2"/>
  <c r="AK792" i="2"/>
  <c r="AJ792" i="2"/>
  <c r="AP870" i="2"/>
  <c r="AJ870" i="2"/>
  <c r="AK870" i="2"/>
  <c r="AP914" i="2"/>
  <c r="AK914" i="2"/>
  <c r="AJ914" i="2"/>
  <c r="AK168" i="2"/>
  <c r="AJ168" i="2"/>
  <c r="AP168" i="2"/>
  <c r="AP368" i="2"/>
  <c r="AK368" i="2"/>
  <c r="AJ368" i="2"/>
  <c r="AP680" i="2"/>
  <c r="AJ680" i="2"/>
  <c r="AK680" i="2"/>
  <c r="AK625" i="2"/>
  <c r="AJ625" i="2"/>
  <c r="AP625" i="2"/>
  <c r="AP780" i="2"/>
  <c r="AK780" i="2"/>
  <c r="AJ780" i="2"/>
  <c r="AP905" i="2"/>
  <c r="AJ905" i="2"/>
  <c r="AK905" i="2"/>
  <c r="AH374" i="2"/>
  <c r="AI374" i="2"/>
  <c r="AO374" i="2"/>
  <c r="AO170" i="2"/>
  <c r="AI170" i="2"/>
  <c r="AH170" i="2"/>
  <c r="AK400" i="2"/>
  <c r="AJ400" i="2"/>
  <c r="AP400" i="2"/>
  <c r="AP412" i="2"/>
  <c r="AK412" i="2"/>
  <c r="AJ412" i="2"/>
  <c r="AP458" i="2"/>
  <c r="AK458" i="2"/>
  <c r="AJ458" i="2"/>
  <c r="AJ497" i="2"/>
  <c r="AK497" i="2"/>
  <c r="AP497" i="2"/>
  <c r="AP799" i="2"/>
  <c r="AJ799" i="2"/>
  <c r="AK799" i="2"/>
  <c r="AK798" i="2"/>
  <c r="AJ798" i="2"/>
  <c r="AP798" i="2"/>
  <c r="AP918" i="2"/>
  <c r="AK918" i="2"/>
  <c r="AJ918" i="2"/>
  <c r="AP403" i="2"/>
  <c r="AK403" i="2"/>
  <c r="AJ403" i="2"/>
  <c r="AP659" i="2"/>
  <c r="AK659" i="2"/>
  <c r="AJ659" i="2"/>
  <c r="AK291" i="2"/>
  <c r="AJ291" i="2"/>
  <c r="AP291" i="2"/>
  <c r="AP853" i="2"/>
  <c r="AJ853" i="2"/>
  <c r="AK853" i="2"/>
  <c r="AK569" i="2"/>
  <c r="AP569" i="2"/>
  <c r="AJ569" i="2"/>
  <c r="AK671" i="2"/>
  <c r="AJ671" i="2"/>
  <c r="AP671" i="2"/>
  <c r="AK793" i="2"/>
  <c r="AJ793" i="2"/>
  <c r="AP793" i="2"/>
  <c r="AP1058" i="2"/>
  <c r="AK1058" i="2"/>
  <c r="AJ1058" i="2"/>
  <c r="AP1030" i="2"/>
  <c r="AJ1030" i="2"/>
  <c r="AK1030" i="2"/>
  <c r="AO833" i="2"/>
  <c r="AH833" i="2"/>
  <c r="AI833" i="2"/>
  <c r="AO534" i="2"/>
  <c r="AI534" i="2"/>
  <c r="AH534" i="2"/>
  <c r="AO173" i="2"/>
  <c r="AI173" i="2"/>
  <c r="AH173" i="2"/>
  <c r="AI181" i="2"/>
  <c r="AH181" i="2"/>
  <c r="AO181" i="2"/>
  <c r="AI236" i="2"/>
  <c r="AO236" i="2"/>
  <c r="AH236" i="2"/>
  <c r="AI730" i="2"/>
  <c r="AH730" i="2"/>
  <c r="AO730" i="2"/>
  <c r="AI563" i="2"/>
  <c r="AH563" i="2"/>
  <c r="AO563" i="2"/>
  <c r="AO680" i="2"/>
  <c r="AI680" i="2"/>
  <c r="AH680" i="2"/>
  <c r="AK200" i="2"/>
  <c r="AJ200" i="2"/>
  <c r="AP200" i="2"/>
  <c r="AK188" i="2"/>
  <c r="AJ188" i="2"/>
  <c r="AP188" i="2"/>
  <c r="AP490" i="2"/>
  <c r="AK490" i="2"/>
  <c r="AJ490" i="2"/>
  <c r="AP236" i="2"/>
  <c r="AK236" i="2"/>
  <c r="AJ236" i="2"/>
  <c r="AP238" i="2"/>
  <c r="AK238" i="2"/>
  <c r="AJ238" i="2"/>
  <c r="AK219" i="2"/>
  <c r="AJ219" i="2"/>
  <c r="AP219" i="2"/>
  <c r="AP311" i="2"/>
  <c r="AK311" i="2"/>
  <c r="AJ311" i="2"/>
  <c r="AP546" i="2"/>
  <c r="AK546" i="2"/>
  <c r="AJ546" i="2"/>
  <c r="AP743" i="2"/>
  <c r="AK743" i="2"/>
  <c r="AJ743" i="2"/>
  <c r="AK551" i="2"/>
  <c r="AJ551" i="2"/>
  <c r="AP551" i="2"/>
  <c r="AK573" i="2"/>
  <c r="AJ573" i="2"/>
  <c r="AP573" i="2"/>
  <c r="AP807" i="2"/>
  <c r="AK807" i="2"/>
  <c r="AJ807" i="2"/>
  <c r="AP732" i="2"/>
  <c r="AK732" i="2"/>
  <c r="AJ732" i="2"/>
  <c r="AP826" i="2"/>
  <c r="AK826" i="2"/>
  <c r="AJ826" i="2"/>
  <c r="AK797" i="2"/>
  <c r="AJ797" i="2"/>
  <c r="AP797" i="2"/>
  <c r="AP911" i="2"/>
  <c r="AK911" i="2"/>
  <c r="AJ911" i="2"/>
  <c r="AP963" i="2"/>
  <c r="AK963" i="2"/>
  <c r="AJ963" i="2"/>
  <c r="AP1040" i="2"/>
  <c r="AK1040" i="2"/>
  <c r="AJ1040" i="2"/>
  <c r="AI405" i="2"/>
  <c r="AO405" i="2"/>
  <c r="AH405" i="2"/>
  <c r="AI738" i="2"/>
  <c r="AH738" i="2"/>
  <c r="AO738" i="2"/>
  <c r="AO200" i="2"/>
  <c r="AH200" i="2"/>
  <c r="AI200" i="2"/>
  <c r="AI118" i="2"/>
  <c r="AH118" i="2"/>
  <c r="AO118" i="2"/>
  <c r="AH251" i="2"/>
  <c r="AI251" i="2"/>
  <c r="AO251" i="2"/>
  <c r="AH386" i="2"/>
  <c r="AO386" i="2"/>
  <c r="AI386" i="2"/>
  <c r="AI802" i="2"/>
  <c r="AH802" i="2"/>
  <c r="AO802" i="2"/>
  <c r="AH366" i="2"/>
  <c r="AO366" i="2"/>
  <c r="AI366" i="2"/>
  <c r="AO402" i="2"/>
  <c r="AI402" i="2"/>
  <c r="AH402" i="2"/>
  <c r="AH450" i="2"/>
  <c r="AI450" i="2"/>
  <c r="AO450" i="2"/>
  <c r="AH350" i="2"/>
  <c r="AI350" i="2"/>
  <c r="AO350" i="2"/>
  <c r="AI365" i="2"/>
  <c r="AH365" i="2"/>
  <c r="AO365" i="2"/>
  <c r="AI465" i="2"/>
  <c r="AO465" i="2"/>
  <c r="AH465" i="2"/>
  <c r="AO727" i="2"/>
  <c r="AH727" i="2"/>
  <c r="AI727" i="2"/>
  <c r="AI774" i="2"/>
  <c r="AH774" i="2"/>
  <c r="AO774" i="2"/>
  <c r="AI669" i="2"/>
  <c r="AO669" i="2"/>
  <c r="AH669" i="2"/>
  <c r="AO660" i="2"/>
  <c r="AI660" i="2"/>
  <c r="AH660" i="2"/>
  <c r="AH885" i="2"/>
  <c r="AI885" i="2"/>
  <c r="AO885" i="2"/>
  <c r="AO620" i="2"/>
  <c r="AI620" i="2"/>
  <c r="AH620" i="2"/>
  <c r="AH969" i="2"/>
  <c r="AO969" i="2"/>
  <c r="AI969" i="2"/>
  <c r="AO1023" i="2"/>
  <c r="AH1023" i="2"/>
  <c r="AI1023" i="2"/>
  <c r="AH1005" i="2"/>
  <c r="AO1005" i="2"/>
  <c r="AI1005" i="2"/>
  <c r="AI863" i="2"/>
  <c r="AH863" i="2"/>
  <c r="AO863" i="2"/>
  <c r="AI1060" i="2"/>
  <c r="AH1060" i="2"/>
  <c r="AO1060" i="2"/>
  <c r="AO978" i="2"/>
  <c r="AH978" i="2"/>
  <c r="AI978" i="2"/>
  <c r="AO1062" i="2"/>
  <c r="AI1062" i="2"/>
  <c r="AH1062" i="2"/>
  <c r="AP1063" i="2"/>
  <c r="AK1063" i="2"/>
  <c r="AJ1063" i="2"/>
  <c r="AP389" i="2"/>
  <c r="AK389" i="2"/>
  <c r="AJ389" i="2"/>
  <c r="AP137" i="2"/>
  <c r="AJ137" i="2"/>
  <c r="AK137" i="2"/>
  <c r="AK997" i="2"/>
  <c r="AP997" i="2"/>
  <c r="AJ997" i="2"/>
  <c r="AJ690" i="2"/>
  <c r="AP690" i="2"/>
  <c r="AK690" i="2"/>
  <c r="AK900" i="2"/>
  <c r="AJ900" i="2"/>
  <c r="AP900" i="2"/>
  <c r="AP347" i="2"/>
  <c r="AK347" i="2"/>
  <c r="AJ347" i="2"/>
  <c r="AP159" i="2"/>
  <c r="AK159" i="2"/>
  <c r="AJ159" i="2"/>
  <c r="AP475" i="2"/>
  <c r="AJ475" i="2"/>
  <c r="AK475" i="2"/>
  <c r="AK598" i="2"/>
  <c r="AJ598" i="2"/>
  <c r="AP598" i="2"/>
  <c r="AK609" i="2"/>
  <c r="AJ609" i="2"/>
  <c r="AP609" i="2"/>
  <c r="AJ893" i="2"/>
  <c r="AP893" i="2"/>
  <c r="AK893" i="2"/>
  <c r="AO215" i="2"/>
  <c r="AH215" i="2"/>
  <c r="AI215" i="2"/>
  <c r="AI151" i="2"/>
  <c r="AH151" i="2"/>
  <c r="AO151" i="2"/>
  <c r="AI959" i="2"/>
  <c r="AH959" i="2"/>
  <c r="AO959" i="2"/>
  <c r="AO526" i="2"/>
  <c r="AH526" i="2"/>
  <c r="AI526" i="2"/>
  <c r="AH1011" i="2"/>
  <c r="AO1011" i="2"/>
  <c r="AI1011" i="2"/>
  <c r="AI867" i="2"/>
  <c r="AH867" i="2"/>
  <c r="AO867" i="2"/>
  <c r="AJ92" i="2"/>
  <c r="AP92" i="2"/>
  <c r="AK92" i="2"/>
  <c r="AP466" i="2"/>
  <c r="AK466" i="2"/>
  <c r="AJ466" i="2"/>
  <c r="AJ345" i="2"/>
  <c r="AK345" i="2"/>
  <c r="AP345" i="2"/>
  <c r="AK944" i="2"/>
  <c r="AP944" i="2"/>
  <c r="AJ944" i="2"/>
  <c r="AP917" i="2"/>
  <c r="AK917" i="2"/>
  <c r="AJ917" i="2"/>
  <c r="AO113" i="2"/>
  <c r="AI113" i="2"/>
  <c r="AH113" i="2"/>
  <c r="G53" i="2"/>
  <c r="F53" i="2"/>
  <c r="H53" i="2"/>
  <c r="D53" i="2"/>
  <c r="C53" i="2"/>
  <c r="B53" i="2"/>
  <c r="E53" i="2"/>
  <c r="AK394" i="2"/>
  <c r="AJ394" i="2"/>
  <c r="AP394" i="2"/>
  <c r="AP866" i="2"/>
  <c r="AJ866" i="2"/>
  <c r="AK866" i="2"/>
  <c r="AJ481" i="2"/>
  <c r="AP481" i="2"/>
  <c r="AK481" i="2"/>
  <c r="AJ536" i="2"/>
  <c r="AP536" i="2"/>
  <c r="AK536" i="2"/>
  <c r="AJ246" i="2"/>
  <c r="AP246" i="2"/>
  <c r="AK246" i="2"/>
  <c r="AK326" i="2"/>
  <c r="AP326" i="2"/>
  <c r="AJ326" i="2"/>
  <c r="AP421" i="2"/>
  <c r="AJ421" i="2"/>
  <c r="AK421" i="2"/>
  <c r="AP293" i="2"/>
  <c r="AK293" i="2"/>
  <c r="AJ293" i="2"/>
  <c r="AK669" i="2"/>
  <c r="AJ669" i="2"/>
  <c r="AP669" i="2"/>
  <c r="AP788" i="2"/>
  <c r="AJ788" i="2"/>
  <c r="AK788" i="2"/>
  <c r="AP868" i="2"/>
  <c r="AK868" i="2"/>
  <c r="AJ868" i="2"/>
  <c r="AP1070" i="2"/>
  <c r="AK1070" i="2"/>
  <c r="AJ1070" i="2"/>
  <c r="AH394" i="2"/>
  <c r="AO394" i="2"/>
  <c r="AI394" i="2"/>
  <c r="AK142" i="2"/>
  <c r="AJ142" i="2"/>
  <c r="AP142" i="2"/>
  <c r="AP418" i="2"/>
  <c r="AK418" i="2"/>
  <c r="AJ418" i="2"/>
  <c r="AP395" i="2"/>
  <c r="AK395" i="2"/>
  <c r="AJ395" i="2"/>
  <c r="AP361" i="2"/>
  <c r="AK361" i="2"/>
  <c r="AJ361" i="2"/>
  <c r="AK675" i="2"/>
  <c r="AP675" i="2"/>
  <c r="AJ675" i="2"/>
  <c r="AP608" i="2"/>
  <c r="AK608" i="2"/>
  <c r="AJ608" i="2"/>
  <c r="AP789" i="2"/>
  <c r="AJ789" i="2"/>
  <c r="AK789" i="2"/>
  <c r="AK541" i="2"/>
  <c r="AP541" i="2"/>
  <c r="AJ541" i="2"/>
  <c r="AP367" i="2"/>
  <c r="AK367" i="2"/>
  <c r="AJ367" i="2"/>
  <c r="AP434" i="2"/>
  <c r="AK434" i="2"/>
  <c r="AJ434" i="2"/>
  <c r="AP684" i="2"/>
  <c r="AK684" i="2"/>
  <c r="AJ684" i="2"/>
  <c r="AJ365" i="2"/>
  <c r="AP365" i="2"/>
  <c r="AK365" i="2"/>
  <c r="AP554" i="2"/>
  <c r="AJ554" i="2"/>
  <c r="AK554" i="2"/>
  <c r="AP791" i="2"/>
  <c r="AK791" i="2"/>
  <c r="AJ791" i="2"/>
  <c r="AP803" i="2"/>
  <c r="AK803" i="2"/>
  <c r="AJ803" i="2"/>
  <c r="AP858" i="2"/>
  <c r="AK858" i="2"/>
  <c r="AJ858" i="2"/>
  <c r="AK1029" i="2"/>
  <c r="AJ1029" i="2"/>
  <c r="AP1029" i="2"/>
  <c r="AP212" i="2"/>
  <c r="AK212" i="2"/>
  <c r="AJ212" i="2"/>
  <c r="AH290" i="2"/>
  <c r="AO290" i="2"/>
  <c r="AI290" i="2"/>
  <c r="AI547" i="2"/>
  <c r="AO547" i="2"/>
  <c r="AH547" i="2"/>
  <c r="AI252" i="2"/>
  <c r="AO252" i="2"/>
  <c r="AH252" i="2"/>
  <c r="AH430" i="2"/>
  <c r="AI430" i="2"/>
  <c r="AO430" i="2"/>
  <c r="AI214" i="2"/>
  <c r="AH214" i="2"/>
  <c r="AO214" i="2"/>
  <c r="AO391" i="2"/>
  <c r="AH391" i="2"/>
  <c r="AI391" i="2"/>
  <c r="AH458" i="2"/>
  <c r="AO458" i="2"/>
  <c r="AI458" i="2"/>
  <c r="AI361" i="2"/>
  <c r="AH361" i="2"/>
  <c r="AO361" i="2"/>
  <c r="AO583" i="2"/>
  <c r="AI583" i="2"/>
  <c r="AH583" i="2"/>
  <c r="AP356" i="2"/>
  <c r="AK356" i="2"/>
  <c r="AJ356" i="2"/>
  <c r="AK157" i="2"/>
  <c r="AJ157" i="2"/>
  <c r="AP157" i="2"/>
  <c r="AP414" i="2"/>
  <c r="AK414" i="2"/>
  <c r="AJ414" i="2"/>
  <c r="AK529" i="2"/>
  <c r="AJ529" i="2"/>
  <c r="AP529" i="2"/>
  <c r="AJ445" i="2"/>
  <c r="AP445" i="2"/>
  <c r="AK445" i="2"/>
  <c r="AP643" i="2"/>
  <c r="AK643" i="2"/>
  <c r="AJ643" i="2"/>
  <c r="AP707" i="2"/>
  <c r="AK707" i="2"/>
  <c r="AJ707" i="2"/>
  <c r="AJ423" i="2"/>
  <c r="AP423" i="2"/>
  <c r="AK423" i="2"/>
  <c r="AP369" i="2"/>
  <c r="AK369" i="2"/>
  <c r="AJ369" i="2"/>
  <c r="AP510" i="2"/>
  <c r="AJ510" i="2"/>
  <c r="AK510" i="2"/>
  <c r="AK623" i="2"/>
  <c r="AJ623" i="2"/>
  <c r="AP623" i="2"/>
  <c r="AP919" i="2"/>
  <c r="AJ919" i="2"/>
  <c r="AK919" i="2"/>
  <c r="AP616" i="2"/>
  <c r="AJ616" i="2"/>
  <c r="AK616" i="2"/>
  <c r="AP930" i="2"/>
  <c r="AK930" i="2"/>
  <c r="AJ930" i="2"/>
  <c r="AP902" i="2"/>
  <c r="AK902" i="2"/>
  <c r="AJ902" i="2"/>
  <c r="AP912" i="2"/>
  <c r="AK912" i="2"/>
  <c r="AJ912" i="2"/>
  <c r="AP931" i="2"/>
  <c r="AK931" i="2"/>
  <c r="AJ931" i="2"/>
  <c r="AK1059" i="2"/>
  <c r="AJ1059" i="2"/>
  <c r="AP1059" i="2"/>
  <c r="AP976" i="2"/>
  <c r="AK976" i="2"/>
  <c r="AJ976" i="2"/>
  <c r="AO166" i="2"/>
  <c r="AI166" i="2"/>
  <c r="AH166" i="2"/>
  <c r="AO572" i="2"/>
  <c r="AI572" i="2"/>
  <c r="AH572" i="2"/>
  <c r="AO190" i="2"/>
  <c r="AI190" i="2"/>
  <c r="AH190" i="2"/>
  <c r="AO253" i="2"/>
  <c r="AI253" i="2"/>
  <c r="AH253" i="2"/>
  <c r="AI187" i="2"/>
  <c r="AH187" i="2"/>
  <c r="AO187" i="2"/>
  <c r="AI564" i="2"/>
  <c r="AH564" i="2"/>
  <c r="AO564" i="2"/>
  <c r="AO149" i="2"/>
  <c r="AI149" i="2"/>
  <c r="AH149" i="2"/>
  <c r="AH250" i="2"/>
  <c r="AO250" i="2"/>
  <c r="AI250" i="2"/>
  <c r="AO364" i="2"/>
  <c r="AH364" i="2"/>
  <c r="AI364" i="2"/>
  <c r="AI417" i="2"/>
  <c r="AH417" i="2"/>
  <c r="AO417" i="2"/>
  <c r="AI567" i="2"/>
  <c r="AH567" i="2"/>
  <c r="AO567" i="2"/>
  <c r="AO462" i="2"/>
  <c r="AI462" i="2"/>
  <c r="AH462" i="2"/>
  <c r="AI520" i="2"/>
  <c r="AH520" i="2"/>
  <c r="AO520" i="2"/>
  <c r="AO756" i="2"/>
  <c r="AH756" i="2"/>
  <c r="AI756" i="2"/>
  <c r="AO841" i="2"/>
  <c r="AI841" i="2"/>
  <c r="AH841" i="2"/>
  <c r="AO603" i="2"/>
  <c r="AH603" i="2"/>
  <c r="AI603" i="2"/>
  <c r="AI468" i="2"/>
  <c r="AH468" i="2"/>
  <c r="AO468" i="2"/>
  <c r="AI689" i="2"/>
  <c r="AH689" i="2"/>
  <c r="AO689" i="2"/>
  <c r="AI471" i="2"/>
  <c r="AH471" i="2"/>
  <c r="AO471" i="2"/>
  <c r="AI625" i="2"/>
  <c r="AO625" i="2"/>
  <c r="AH625" i="2"/>
  <c r="AO791" i="2"/>
  <c r="AH791" i="2"/>
  <c r="AI791" i="2"/>
  <c r="AI930" i="2"/>
  <c r="AO930" i="2"/>
  <c r="AH930" i="2"/>
  <c r="AH690" i="2"/>
  <c r="AI690" i="2"/>
  <c r="AO690" i="2"/>
  <c r="AO1042" i="2"/>
  <c r="AI1042" i="2"/>
  <c r="AH1042" i="2"/>
  <c r="AI721" i="2"/>
  <c r="AH721" i="2"/>
  <c r="AO721" i="2"/>
  <c r="AO1082" i="2"/>
  <c r="AI1082" i="2"/>
  <c r="AH1082" i="2"/>
  <c r="AI1068" i="2"/>
  <c r="AH1068" i="2"/>
  <c r="AO1068" i="2"/>
  <c r="AO1006" i="2"/>
  <c r="AH1006" i="2"/>
  <c r="AI1006" i="2"/>
  <c r="AH1071" i="2"/>
  <c r="AO1071" i="2"/>
  <c r="AI1071" i="2"/>
  <c r="AO977" i="2"/>
  <c r="AH977" i="2"/>
  <c r="AI977" i="2"/>
  <c r="AO116" i="2"/>
  <c r="AI116" i="2"/>
  <c r="AH116" i="2"/>
  <c r="E25" i="2"/>
  <c r="B25" i="2"/>
  <c r="G25" i="2"/>
  <c r="D25" i="2"/>
  <c r="H25" i="2"/>
  <c r="F25" i="2"/>
  <c r="C25" i="2"/>
  <c r="AK256" i="2"/>
  <c r="AJ256" i="2"/>
  <c r="AP256" i="2"/>
  <c r="AK199" i="2"/>
  <c r="AJ199" i="2"/>
  <c r="AP199" i="2"/>
  <c r="AJ105" i="2"/>
  <c r="AK105" i="2"/>
  <c r="AP105" i="2"/>
  <c r="AP474" i="2"/>
  <c r="AK474" i="2"/>
  <c r="AJ474" i="2"/>
  <c r="AP273" i="2"/>
  <c r="AK273" i="2"/>
  <c r="AJ273" i="2"/>
  <c r="AK275" i="2"/>
  <c r="AJ275" i="2"/>
  <c r="AP275" i="2"/>
  <c r="AJ501" i="2"/>
  <c r="AP501" i="2"/>
  <c r="AK501" i="2"/>
  <c r="AP227" i="2"/>
  <c r="AJ227" i="2"/>
  <c r="AK227" i="2"/>
  <c r="AK678" i="2"/>
  <c r="AJ678" i="2"/>
  <c r="AP678" i="2"/>
  <c r="AK479" i="2"/>
  <c r="AJ479" i="2"/>
  <c r="AP479" i="2"/>
  <c r="AP319" i="2"/>
  <c r="AK319" i="2"/>
  <c r="AJ319" i="2"/>
  <c r="AK810" i="2"/>
  <c r="AP810" i="2"/>
  <c r="AJ810" i="2"/>
  <c r="AP559" i="2"/>
  <c r="AK559" i="2"/>
  <c r="AJ559" i="2"/>
  <c r="AP674" i="2"/>
  <c r="AK674" i="2"/>
  <c r="AJ674" i="2"/>
  <c r="AP531" i="2"/>
  <c r="AJ531" i="2"/>
  <c r="AK531" i="2"/>
  <c r="AK309" i="2"/>
  <c r="AJ309" i="2"/>
  <c r="AP309" i="2"/>
  <c r="AJ373" i="2"/>
  <c r="AP373" i="2"/>
  <c r="AK373" i="2"/>
  <c r="AJ429" i="2"/>
  <c r="AP429" i="2"/>
  <c r="AK429" i="2"/>
  <c r="AP764" i="2"/>
  <c r="AK764" i="2"/>
  <c r="AJ764" i="2"/>
  <c r="AK533" i="2"/>
  <c r="AP533" i="2"/>
  <c r="AJ533" i="2"/>
  <c r="AK626" i="2"/>
  <c r="AJ626" i="2"/>
  <c r="AP626" i="2"/>
  <c r="AK567" i="2"/>
  <c r="AJ567" i="2"/>
  <c r="AP567" i="2"/>
  <c r="AP642" i="2"/>
  <c r="AK642" i="2"/>
  <c r="AJ642" i="2"/>
  <c r="AP827" i="2"/>
  <c r="AJ827" i="2"/>
  <c r="AK827" i="2"/>
  <c r="AK577" i="2"/>
  <c r="AJ577" i="2"/>
  <c r="AP577" i="2"/>
  <c r="AK641" i="2"/>
  <c r="AJ641" i="2"/>
  <c r="AP641" i="2"/>
  <c r="AK654" i="2"/>
  <c r="AJ654" i="2"/>
  <c r="AP654" i="2"/>
  <c r="AP855" i="2"/>
  <c r="AK855" i="2"/>
  <c r="AJ855" i="2"/>
  <c r="AP556" i="2"/>
  <c r="AK556" i="2"/>
  <c r="AJ556" i="2"/>
  <c r="AP620" i="2"/>
  <c r="AJ620" i="2"/>
  <c r="AK620" i="2"/>
  <c r="AK750" i="2"/>
  <c r="AP750" i="2"/>
  <c r="AJ750" i="2"/>
  <c r="AJ932" i="2"/>
  <c r="AP932" i="2"/>
  <c r="AK932" i="2"/>
  <c r="AP880" i="2"/>
  <c r="AK880" i="2"/>
  <c r="AJ880" i="2"/>
  <c r="AJ889" i="2"/>
  <c r="AP889" i="2"/>
  <c r="AK889" i="2"/>
  <c r="AP965" i="2"/>
  <c r="AJ965" i="2"/>
  <c r="AK965" i="2"/>
  <c r="AK737" i="2"/>
  <c r="AJ737" i="2"/>
  <c r="AP737" i="2"/>
  <c r="AK801" i="2"/>
  <c r="AJ801" i="2"/>
  <c r="AP801" i="2"/>
  <c r="AK1069" i="2"/>
  <c r="AP1069" i="2"/>
  <c r="AJ1069" i="2"/>
  <c r="AP935" i="2"/>
  <c r="AK935" i="2"/>
  <c r="AJ935" i="2"/>
  <c r="AP934" i="2"/>
  <c r="AK934" i="2"/>
  <c r="AJ934" i="2"/>
  <c r="AP839" i="2"/>
  <c r="AK839" i="2"/>
  <c r="AJ839" i="2"/>
  <c r="AP943" i="2"/>
  <c r="AJ943" i="2"/>
  <c r="AK943" i="2"/>
  <c r="AJ966" i="2"/>
  <c r="AK966" i="2"/>
  <c r="AP966" i="2"/>
  <c r="AP899" i="2"/>
  <c r="AJ899" i="2"/>
  <c r="AK899" i="2"/>
  <c r="AP1062" i="2"/>
  <c r="AJ1062" i="2"/>
  <c r="AK1062" i="2"/>
  <c r="AK980" i="2"/>
  <c r="AJ980" i="2"/>
  <c r="AP980" i="2"/>
  <c r="AK1044" i="2"/>
  <c r="AJ1044" i="2"/>
  <c r="AP1044" i="2"/>
  <c r="AI106" i="2"/>
  <c r="AH106" i="2"/>
  <c r="AO106" i="2"/>
  <c r="AI317" i="2"/>
  <c r="AH317" i="2"/>
  <c r="AO317" i="2"/>
  <c r="AO486" i="2"/>
  <c r="AI486" i="2"/>
  <c r="AH486" i="2"/>
  <c r="AH298" i="2"/>
  <c r="AO298" i="2"/>
  <c r="AI298" i="2"/>
  <c r="AI741" i="2"/>
  <c r="AH741" i="2"/>
  <c r="AO741" i="2"/>
  <c r="AI84" i="2"/>
  <c r="AO84" i="2"/>
  <c r="AL84" i="2"/>
  <c r="F22" i="2" s="1"/>
  <c r="G22" i="2" s="1"/>
  <c r="AH84" i="2"/>
  <c r="I8" i="2"/>
  <c r="AO1043" i="2"/>
  <c r="AI1043" i="2"/>
  <c r="AH1043" i="2"/>
  <c r="AO211" i="2"/>
  <c r="AI211" i="2"/>
  <c r="AH211" i="2"/>
  <c r="AH221" i="2"/>
  <c r="AO221" i="2"/>
  <c r="AI221" i="2"/>
  <c r="AH354" i="2"/>
  <c r="AO354" i="2"/>
  <c r="AI354" i="2"/>
  <c r="AI446" i="2"/>
  <c r="AH446" i="2"/>
  <c r="AO446" i="2"/>
  <c r="AI193" i="2"/>
  <c r="AH193" i="2"/>
  <c r="AO193" i="2"/>
  <c r="AI144" i="2"/>
  <c r="AH144" i="2"/>
  <c r="AO144" i="2"/>
  <c r="AH768" i="2"/>
  <c r="AO768" i="2"/>
  <c r="AI768" i="2"/>
  <c r="AO622" i="2"/>
  <c r="AH622" i="2"/>
  <c r="AI622" i="2"/>
  <c r="AO255" i="2"/>
  <c r="AI255" i="2"/>
  <c r="AH255" i="2"/>
  <c r="AO155" i="2"/>
  <c r="AI155" i="2"/>
  <c r="AH155" i="2"/>
  <c r="AI388" i="2"/>
  <c r="AH388" i="2"/>
  <c r="AO388" i="2"/>
  <c r="AI278" i="2"/>
  <c r="AH278" i="2"/>
  <c r="AO278" i="2"/>
  <c r="AI872" i="2"/>
  <c r="AH872" i="2"/>
  <c r="AO872" i="2"/>
  <c r="AI421" i="2"/>
  <c r="AO421" i="2"/>
  <c r="AH421" i="2"/>
  <c r="AI423" i="2"/>
  <c r="AH423" i="2"/>
  <c r="AO423" i="2"/>
  <c r="AI485" i="2"/>
  <c r="AO485" i="2"/>
  <c r="AH485" i="2"/>
  <c r="AI407" i="2"/>
  <c r="AH407" i="2"/>
  <c r="AO407" i="2"/>
  <c r="AO588" i="2"/>
  <c r="AI588" i="2"/>
  <c r="AH588" i="2"/>
  <c r="AH454" i="2"/>
  <c r="AO454" i="2"/>
  <c r="AI454" i="2"/>
  <c r="AO546" i="2"/>
  <c r="AI546" i="2"/>
  <c r="AH546" i="2"/>
  <c r="AH382" i="2"/>
  <c r="AO382" i="2"/>
  <c r="AI382" i="2"/>
  <c r="AI540" i="2"/>
  <c r="AH540" i="2"/>
  <c r="AO540" i="2"/>
  <c r="AI369" i="2"/>
  <c r="AH369" i="2"/>
  <c r="AO369" i="2"/>
  <c r="AO759" i="2"/>
  <c r="AI759" i="2"/>
  <c r="AH759" i="2"/>
  <c r="AI473" i="2"/>
  <c r="AO473" i="2"/>
  <c r="AH473" i="2"/>
  <c r="AI870" i="2"/>
  <c r="AH870" i="2"/>
  <c r="AO870" i="2"/>
  <c r="AH698" i="2"/>
  <c r="AO698" i="2"/>
  <c r="AI698" i="2"/>
  <c r="AO748" i="2"/>
  <c r="AH748" i="2"/>
  <c r="AI748" i="2"/>
  <c r="AI472" i="2"/>
  <c r="AH472" i="2"/>
  <c r="AO472" i="2"/>
  <c r="AI781" i="2"/>
  <c r="AH781" i="2"/>
  <c r="AO781" i="2"/>
  <c r="AI691" i="2"/>
  <c r="AO691" i="2"/>
  <c r="AH691" i="2"/>
  <c r="AI704" i="2"/>
  <c r="AO704" i="2"/>
  <c r="AH704" i="2"/>
  <c r="AI475" i="2"/>
  <c r="AH475" i="2"/>
  <c r="AO475" i="2"/>
  <c r="AI677" i="2"/>
  <c r="AO677" i="2"/>
  <c r="AH677" i="2"/>
  <c r="AI629" i="2"/>
  <c r="AO629" i="2"/>
  <c r="AH629" i="2"/>
  <c r="AO911" i="2"/>
  <c r="AH911" i="2"/>
  <c r="AI911" i="2"/>
  <c r="AI805" i="2"/>
  <c r="AH805" i="2"/>
  <c r="AO805" i="2"/>
  <c r="AO624" i="2"/>
  <c r="AH624" i="2"/>
  <c r="AI624" i="2"/>
  <c r="AH975" i="2"/>
  <c r="AO975" i="2"/>
  <c r="AI975" i="2"/>
  <c r="AO1066" i="2"/>
  <c r="AI1066" i="2"/>
  <c r="AH1066" i="2"/>
  <c r="AI708" i="2"/>
  <c r="AH708" i="2"/>
  <c r="AO708" i="2"/>
  <c r="AH699" i="2"/>
  <c r="AI699" i="2"/>
  <c r="AO699" i="2"/>
  <c r="AI744" i="2"/>
  <c r="AH744" i="2"/>
  <c r="AO744" i="2"/>
  <c r="AI726" i="2"/>
  <c r="AH726" i="2"/>
  <c r="AO726" i="2"/>
  <c r="AH1007" i="2"/>
  <c r="AI1007" i="2"/>
  <c r="AO1007" i="2"/>
  <c r="AH849" i="2"/>
  <c r="AO849" i="2"/>
  <c r="AI849" i="2"/>
  <c r="AH881" i="2"/>
  <c r="AI881" i="2"/>
  <c r="AO881" i="2"/>
  <c r="AO1058" i="2"/>
  <c r="AI1058" i="2"/>
  <c r="AH1058" i="2"/>
  <c r="AI905" i="2"/>
  <c r="AH905" i="2"/>
  <c r="AO905" i="2"/>
  <c r="AO1010" i="2"/>
  <c r="AH1010" i="2"/>
  <c r="AI1010" i="2"/>
  <c r="AO1038" i="2"/>
  <c r="AI1038" i="2"/>
  <c r="AH1038" i="2"/>
  <c r="AO1074" i="2"/>
  <c r="AI1074" i="2"/>
  <c r="AH1074" i="2"/>
  <c r="AI1073" i="2"/>
  <c r="AH1073" i="2"/>
  <c r="AO1073" i="2"/>
  <c r="AI1009" i="2"/>
  <c r="AH1009" i="2"/>
  <c r="AO1009" i="2"/>
  <c r="AP451" i="2"/>
  <c r="AJ451" i="2"/>
  <c r="AK451" i="2"/>
  <c r="AP783" i="2"/>
  <c r="AK783" i="2"/>
  <c r="AJ783" i="2"/>
  <c r="AP122" i="2"/>
  <c r="AK122" i="2"/>
  <c r="AJ122" i="2"/>
  <c r="AK310" i="2"/>
  <c r="AP310" i="2"/>
  <c r="AJ310" i="2"/>
  <c r="AP435" i="2"/>
  <c r="AK435" i="2"/>
  <c r="AJ435" i="2"/>
  <c r="AP884" i="2"/>
  <c r="AK884" i="2"/>
  <c r="AJ884" i="2"/>
  <c r="AK975" i="2"/>
  <c r="AJ975" i="2"/>
  <c r="AP975" i="2"/>
  <c r="AJ504" i="2"/>
  <c r="AP504" i="2"/>
  <c r="AK504" i="2"/>
  <c r="AP248" i="2"/>
  <c r="AK248" i="2"/>
  <c r="AJ248" i="2"/>
  <c r="AP442" i="2"/>
  <c r="AK442" i="2"/>
  <c r="AJ442" i="2"/>
  <c r="AJ663" i="2"/>
  <c r="AK663" i="2"/>
  <c r="AP663" i="2"/>
  <c r="AP703" i="2"/>
  <c r="AK703" i="2"/>
  <c r="AJ703" i="2"/>
  <c r="AJ885" i="2"/>
  <c r="AP885" i="2"/>
  <c r="AK885" i="2"/>
  <c r="AO242" i="2"/>
  <c r="AH242" i="2"/>
  <c r="AI242" i="2"/>
  <c r="AI321" i="2"/>
  <c r="AH321" i="2"/>
  <c r="AO321" i="2"/>
  <c r="AH294" i="2"/>
  <c r="AI294" i="2"/>
  <c r="AO294" i="2"/>
  <c r="AI504" i="2"/>
  <c r="AH504" i="2"/>
  <c r="AO504" i="2"/>
  <c r="AP153" i="2"/>
  <c r="AJ153" i="2"/>
  <c r="AK153" i="2"/>
  <c r="AP287" i="2"/>
  <c r="AJ287" i="2"/>
  <c r="AK287" i="2"/>
  <c r="AK549" i="2"/>
  <c r="AP549" i="2"/>
  <c r="AJ549" i="2"/>
  <c r="AK592" i="2"/>
  <c r="AJ592" i="2"/>
  <c r="AP592" i="2"/>
  <c r="AK921" i="2"/>
  <c r="AJ921" i="2"/>
  <c r="AP921" i="2"/>
  <c r="AJ258" i="2"/>
  <c r="AP258" i="2"/>
  <c r="AK258" i="2"/>
  <c r="AK162" i="2"/>
  <c r="AJ162" i="2"/>
  <c r="AP162" i="2"/>
  <c r="AP363" i="2"/>
  <c r="AK363" i="2"/>
  <c r="AJ363" i="2"/>
  <c r="AP517" i="2"/>
  <c r="AK517" i="2"/>
  <c r="AJ517" i="2"/>
  <c r="AK758" i="2"/>
  <c r="AP758" i="2"/>
  <c r="AJ758" i="2"/>
  <c r="AP717" i="2"/>
  <c r="AK717" i="2"/>
  <c r="AJ717" i="2"/>
  <c r="AK382" i="2"/>
  <c r="AJ382" i="2"/>
  <c r="AP382" i="2"/>
  <c r="AP195" i="2"/>
  <c r="AK195" i="2"/>
  <c r="AJ195" i="2"/>
  <c r="AK404" i="2"/>
  <c r="AJ404" i="2"/>
  <c r="AP404" i="2"/>
  <c r="AK522" i="2"/>
  <c r="AJ522" i="2"/>
  <c r="AP522" i="2"/>
  <c r="AP838" i="2"/>
  <c r="AK838" i="2"/>
  <c r="AJ838" i="2"/>
  <c r="AK844" i="2"/>
  <c r="AJ844" i="2"/>
  <c r="AP844" i="2"/>
  <c r="AP304" i="2"/>
  <c r="AK304" i="2"/>
  <c r="AJ304" i="2"/>
  <c r="AO315" i="2"/>
  <c r="AH315" i="2"/>
  <c r="AI315" i="2"/>
  <c r="AP165" i="2"/>
  <c r="AK165" i="2"/>
  <c r="AJ165" i="2"/>
  <c r="AK213" i="2"/>
  <c r="AJ213" i="2"/>
  <c r="AP213" i="2"/>
  <c r="AP530" i="2"/>
  <c r="AK530" i="2"/>
  <c r="AJ530" i="2"/>
  <c r="AJ407" i="2"/>
  <c r="AK407" i="2"/>
  <c r="AP407" i="2"/>
  <c r="AP519" i="2"/>
  <c r="AK519" i="2"/>
  <c r="AJ519" i="2"/>
  <c r="AJ544" i="2"/>
  <c r="AP544" i="2"/>
  <c r="AK544" i="2"/>
  <c r="AP725" i="2"/>
  <c r="AK725" i="2"/>
  <c r="AJ725" i="2"/>
  <c r="AK221" i="2"/>
  <c r="AP221" i="2"/>
  <c r="AJ221" i="2"/>
  <c r="AK913" i="2"/>
  <c r="AP913" i="2"/>
  <c r="AJ913" i="2"/>
  <c r="AK245" i="2"/>
  <c r="AP245" i="2"/>
  <c r="AJ245" i="2"/>
  <c r="AP402" i="2"/>
  <c r="AK402" i="2"/>
  <c r="AJ402" i="2"/>
  <c r="AP301" i="2"/>
  <c r="AK301" i="2"/>
  <c r="AJ301" i="2"/>
  <c r="AK590" i="2"/>
  <c r="AJ590" i="2"/>
  <c r="AP590" i="2"/>
  <c r="AP903" i="2"/>
  <c r="AK903" i="2"/>
  <c r="AJ903" i="2"/>
  <c r="AP867" i="2"/>
  <c r="AJ867" i="2"/>
  <c r="AK867" i="2"/>
  <c r="AP895" i="2"/>
  <c r="AK895" i="2"/>
  <c r="AJ895" i="2"/>
  <c r="AP1082" i="2"/>
  <c r="AK1082" i="2"/>
  <c r="AJ1082" i="2"/>
  <c r="AK1036" i="2"/>
  <c r="AJ1036" i="2"/>
  <c r="AP1036" i="2"/>
  <c r="AO148" i="2"/>
  <c r="AI148" i="2"/>
  <c r="AH148" i="2"/>
  <c r="AH655" i="2"/>
  <c r="AI655" i="2"/>
  <c r="AO655" i="2"/>
  <c r="AO195" i="2"/>
  <c r="AI195" i="2"/>
  <c r="AH195" i="2"/>
  <c r="AI709" i="2"/>
  <c r="AH709" i="2"/>
  <c r="AO709" i="2"/>
  <c r="AO384" i="2"/>
  <c r="AH384" i="2"/>
  <c r="AI384" i="2"/>
  <c r="AO312" i="2"/>
  <c r="AI312" i="2"/>
  <c r="AH312" i="2"/>
  <c r="AO395" i="2"/>
  <c r="AI395" i="2"/>
  <c r="AH395" i="2"/>
  <c r="AH305" i="2"/>
  <c r="AO305" i="2"/>
  <c r="AI305" i="2"/>
  <c r="AO814" i="2"/>
  <c r="AI814" i="2"/>
  <c r="AH814" i="2"/>
  <c r="AK274" i="2"/>
  <c r="AP274" i="2"/>
  <c r="AJ274" i="2"/>
  <c r="AK84" i="2"/>
  <c r="AP84" i="2"/>
  <c r="AM84" i="2"/>
  <c r="F46" i="2" s="1"/>
  <c r="G46" i="2" s="1"/>
  <c r="AJ84" i="2"/>
  <c r="AK223" i="2"/>
  <c r="AJ223" i="2"/>
  <c r="AP223" i="2"/>
  <c r="AK265" i="2"/>
  <c r="AJ265" i="2"/>
  <c r="AP265" i="2"/>
  <c r="AJ480" i="2"/>
  <c r="AP480" i="2"/>
  <c r="AK480" i="2"/>
  <c r="AK411" i="2"/>
  <c r="AJ411" i="2"/>
  <c r="AP411" i="2"/>
  <c r="AK557" i="2"/>
  <c r="AP557" i="2"/>
  <c r="AJ557" i="2"/>
  <c r="AJ305" i="2"/>
  <c r="AK305" i="2"/>
  <c r="AP305" i="2"/>
  <c r="AK413" i="2"/>
  <c r="AJ413" i="2"/>
  <c r="AP413" i="2"/>
  <c r="AK607" i="2"/>
  <c r="AJ607" i="2"/>
  <c r="AP607" i="2"/>
  <c r="AP704" i="2"/>
  <c r="AJ704" i="2"/>
  <c r="AK704" i="2"/>
  <c r="AK637" i="2"/>
  <c r="AJ637" i="2"/>
  <c r="AP637" i="2"/>
  <c r="AJ552" i="2"/>
  <c r="AP552" i="2"/>
  <c r="AK552" i="2"/>
  <c r="AP878" i="2"/>
  <c r="AK878" i="2"/>
  <c r="AJ878" i="2"/>
  <c r="AP733" i="2"/>
  <c r="AK733" i="2"/>
  <c r="AJ733" i="2"/>
  <c r="AK1003" i="2"/>
  <c r="AJ1003" i="2"/>
  <c r="AP1003" i="2"/>
  <c r="AP835" i="2"/>
  <c r="AK835" i="2"/>
  <c r="AJ835" i="2"/>
  <c r="AP1046" i="2"/>
  <c r="AJ1046" i="2"/>
  <c r="AK1046" i="2"/>
  <c r="AP191" i="2"/>
  <c r="AK191" i="2"/>
  <c r="AJ191" i="2"/>
  <c r="AI89" i="2"/>
  <c r="AH89" i="2"/>
  <c r="AO89" i="2"/>
  <c r="AO260" i="2"/>
  <c r="AI260" i="2"/>
  <c r="AH260" i="2"/>
  <c r="AI745" i="2"/>
  <c r="AH745" i="2"/>
  <c r="AO745" i="2"/>
  <c r="AI427" i="2"/>
  <c r="AO427" i="2"/>
  <c r="AH427" i="2"/>
  <c r="AO712" i="2"/>
  <c r="AH712" i="2"/>
  <c r="AI712" i="2"/>
  <c r="I13" i="2"/>
  <c r="AP173" i="2"/>
  <c r="AK173" i="2"/>
  <c r="AJ173" i="2"/>
  <c r="AP336" i="2"/>
  <c r="AK336" i="2"/>
  <c r="AJ336" i="2"/>
  <c r="AK163" i="2"/>
  <c r="AJ163" i="2"/>
  <c r="AP163" i="2"/>
  <c r="AJ496" i="2"/>
  <c r="AP496" i="2"/>
  <c r="AK496" i="2"/>
  <c r="AK278" i="2"/>
  <c r="AJ278" i="2"/>
  <c r="AP278" i="2"/>
  <c r="AK565" i="2"/>
  <c r="AP565" i="2"/>
  <c r="AJ565" i="2"/>
  <c r="AP255" i="2"/>
  <c r="AK255" i="2"/>
  <c r="AJ255" i="2"/>
  <c r="AP566" i="2"/>
  <c r="AK566" i="2"/>
  <c r="AJ566" i="2"/>
  <c r="AP147" i="2"/>
  <c r="AJ147" i="2"/>
  <c r="AK147" i="2"/>
  <c r="AJ234" i="2"/>
  <c r="AP234" i="2"/>
  <c r="AK234" i="2"/>
  <c r="AK229" i="2"/>
  <c r="AJ229" i="2"/>
  <c r="AP229" i="2"/>
  <c r="AK237" i="2"/>
  <c r="AJ237" i="2"/>
  <c r="AP237" i="2"/>
  <c r="AK169" i="2"/>
  <c r="AJ169" i="2"/>
  <c r="AP169" i="2"/>
  <c r="AJ121" i="2"/>
  <c r="AK121" i="2"/>
  <c r="AP121" i="2"/>
  <c r="AJ631" i="2"/>
  <c r="AP631" i="2"/>
  <c r="AK631" i="2"/>
  <c r="AP650" i="2"/>
  <c r="AK650" i="2"/>
  <c r="AJ650" i="2"/>
  <c r="AP284" i="2"/>
  <c r="AK284" i="2"/>
  <c r="AJ284" i="2"/>
  <c r="AP331" i="2"/>
  <c r="AK331" i="2"/>
  <c r="AJ331" i="2"/>
  <c r="AP736" i="2"/>
  <c r="AK736" i="2"/>
  <c r="AJ736" i="2"/>
  <c r="AK281" i="2"/>
  <c r="AJ281" i="2"/>
  <c r="AP281" i="2"/>
  <c r="AJ260" i="2"/>
  <c r="AP260" i="2"/>
  <c r="AK260" i="2"/>
  <c r="AP543" i="2"/>
  <c r="AK543" i="2"/>
  <c r="AJ543" i="2"/>
  <c r="AK574" i="2"/>
  <c r="AP574" i="2"/>
  <c r="AJ574" i="2"/>
  <c r="AP235" i="2"/>
  <c r="AK235" i="2"/>
  <c r="AJ235" i="2"/>
  <c r="AK782" i="2"/>
  <c r="AP782" i="2"/>
  <c r="AJ782" i="2"/>
  <c r="AJ493" i="2"/>
  <c r="AP493" i="2"/>
  <c r="AK493" i="2"/>
  <c r="AP327" i="2"/>
  <c r="AJ327" i="2"/>
  <c r="AK327" i="2"/>
  <c r="AP907" i="2"/>
  <c r="AK907" i="2"/>
  <c r="AJ907" i="2"/>
  <c r="AK561" i="2"/>
  <c r="AJ561" i="2"/>
  <c r="AP561" i="2"/>
  <c r="AK904" i="2"/>
  <c r="AJ904" i="2"/>
  <c r="AP904" i="2"/>
  <c r="AP673" i="2"/>
  <c r="AK673" i="2"/>
  <c r="AJ673" i="2"/>
  <c r="AP313" i="2"/>
  <c r="AK313" i="2"/>
  <c r="AJ313" i="2"/>
  <c r="AP377" i="2"/>
  <c r="AK377" i="2"/>
  <c r="AJ377" i="2"/>
  <c r="AP441" i="2"/>
  <c r="AJ441" i="2"/>
  <c r="AK441" i="2"/>
  <c r="AP795" i="2"/>
  <c r="AJ795" i="2"/>
  <c r="AK795" i="2"/>
  <c r="AP562" i="2"/>
  <c r="AK562" i="2"/>
  <c r="AJ562" i="2"/>
  <c r="AJ948" i="2"/>
  <c r="AP948" i="2"/>
  <c r="AK948" i="2"/>
  <c r="AK570" i="2"/>
  <c r="AP570" i="2"/>
  <c r="AJ570" i="2"/>
  <c r="AP649" i="2"/>
  <c r="AK649" i="2"/>
  <c r="AJ649" i="2"/>
  <c r="AK856" i="2"/>
  <c r="AJ856" i="2"/>
  <c r="AP856" i="2"/>
  <c r="AK581" i="2"/>
  <c r="AJ581" i="2"/>
  <c r="AP581" i="2"/>
  <c r="AK658" i="2"/>
  <c r="AJ658" i="2"/>
  <c r="AP658" i="2"/>
  <c r="AK681" i="2"/>
  <c r="AJ681" i="2"/>
  <c r="AP681" i="2"/>
  <c r="AP860" i="2"/>
  <c r="AJ860" i="2"/>
  <c r="AK860" i="2"/>
  <c r="AJ560" i="2"/>
  <c r="AP560" i="2"/>
  <c r="AK560" i="2"/>
  <c r="AK624" i="2"/>
  <c r="AJ624" i="2"/>
  <c r="AP624" i="2"/>
  <c r="AP755" i="2"/>
  <c r="AK755" i="2"/>
  <c r="AJ755" i="2"/>
  <c r="AP940" i="2"/>
  <c r="AJ940" i="2"/>
  <c r="AK940" i="2"/>
  <c r="AP951" i="2"/>
  <c r="AK951" i="2"/>
  <c r="AJ951" i="2"/>
  <c r="AJ898" i="2"/>
  <c r="AP898" i="2"/>
  <c r="AK898" i="2"/>
  <c r="AP967" i="2"/>
  <c r="AK967" i="2"/>
  <c r="AJ967" i="2"/>
  <c r="AP741" i="2"/>
  <c r="AK741" i="2"/>
  <c r="AJ741" i="2"/>
  <c r="AK805" i="2"/>
  <c r="AJ805" i="2"/>
  <c r="AP805" i="2"/>
  <c r="AP1074" i="2"/>
  <c r="AK1074" i="2"/>
  <c r="AJ1074" i="2"/>
  <c r="AP947" i="2"/>
  <c r="AJ947" i="2"/>
  <c r="AK947" i="2"/>
  <c r="AP1066" i="2"/>
  <c r="AK1066" i="2"/>
  <c r="AJ1066" i="2"/>
  <c r="AP843" i="2"/>
  <c r="AJ843" i="2"/>
  <c r="AK843" i="2"/>
  <c r="AP955" i="2"/>
  <c r="AK955" i="2"/>
  <c r="AJ955" i="2"/>
  <c r="AK971" i="2"/>
  <c r="AJ971" i="2"/>
  <c r="AP971" i="2"/>
  <c r="AP982" i="2"/>
  <c r="AK982" i="2"/>
  <c r="AJ982" i="2"/>
  <c r="AK1073" i="2"/>
  <c r="AJ1073" i="2"/>
  <c r="AP1073" i="2"/>
  <c r="AK984" i="2"/>
  <c r="AJ984" i="2"/>
  <c r="AP984" i="2"/>
  <c r="AK1048" i="2"/>
  <c r="AJ1048" i="2"/>
  <c r="AP1048" i="2"/>
  <c r="AO103" i="2"/>
  <c r="AI103" i="2"/>
  <c r="AH103" i="2"/>
  <c r="E57" i="2"/>
  <c r="B57" i="2"/>
  <c r="H57" i="2"/>
  <c r="F57" i="2"/>
  <c r="G57" i="2"/>
  <c r="D57" i="2"/>
  <c r="C57" i="2"/>
  <c r="AI194" i="2"/>
  <c r="AH194" i="2"/>
  <c r="AO194" i="2"/>
  <c r="AO371" i="2"/>
  <c r="AI371" i="2"/>
  <c r="AH371" i="2"/>
  <c r="AO88" i="2"/>
  <c r="AH88" i="2"/>
  <c r="AI88" i="2"/>
  <c r="AH301" i="2"/>
  <c r="AO301" i="2"/>
  <c r="AI301" i="2"/>
  <c r="AI794" i="2"/>
  <c r="AH794" i="2"/>
  <c r="AO794" i="2"/>
  <c r="AO104" i="2"/>
  <c r="AI104" i="2"/>
  <c r="AH104" i="2"/>
  <c r="AI85" i="2"/>
  <c r="AO85" i="2"/>
  <c r="AL85" i="2"/>
  <c r="F23" i="2" s="1"/>
  <c r="G23" i="2" s="1"/>
  <c r="AH85" i="2"/>
  <c r="AO234" i="2"/>
  <c r="AI234" i="2"/>
  <c r="AH234" i="2"/>
  <c r="AI241" i="2"/>
  <c r="AH241" i="2"/>
  <c r="AO241" i="2"/>
  <c r="AI469" i="2"/>
  <c r="AO469" i="2"/>
  <c r="AH469" i="2"/>
  <c r="AH506" i="2"/>
  <c r="AO506" i="2"/>
  <c r="AI506" i="2"/>
  <c r="AI198" i="2"/>
  <c r="AH198" i="2"/>
  <c r="AO198" i="2"/>
  <c r="AI228" i="2"/>
  <c r="AO228" i="2"/>
  <c r="AH228" i="2"/>
  <c r="AH99" i="2"/>
  <c r="AO99" i="2"/>
  <c r="AI99" i="2"/>
  <c r="AO672" i="2"/>
  <c r="AI672" i="2"/>
  <c r="AH672" i="2"/>
  <c r="AI273" i="2"/>
  <c r="AO273" i="2"/>
  <c r="AH273" i="2"/>
  <c r="AO161" i="2"/>
  <c r="AI161" i="2"/>
  <c r="AH161" i="2"/>
  <c r="AI461" i="2"/>
  <c r="AO461" i="2"/>
  <c r="AH461" i="2"/>
  <c r="AO296" i="2"/>
  <c r="AI296" i="2"/>
  <c r="AH296" i="2"/>
  <c r="AI244" i="2"/>
  <c r="AH244" i="2"/>
  <c r="AO244" i="2"/>
  <c r="AO558" i="2"/>
  <c r="AH558" i="2"/>
  <c r="AI558" i="2"/>
  <c r="AO478" i="2"/>
  <c r="AI478" i="2"/>
  <c r="AH478" i="2"/>
  <c r="AI528" i="2"/>
  <c r="AO528" i="2"/>
  <c r="AH528" i="2"/>
  <c r="AI411" i="2"/>
  <c r="AH411" i="2"/>
  <c r="AO411" i="2"/>
  <c r="AO631" i="2"/>
  <c r="AI631" i="2"/>
  <c r="AH631" i="2"/>
  <c r="AO518" i="2"/>
  <c r="AH518" i="2"/>
  <c r="AI518" i="2"/>
  <c r="AI548" i="2"/>
  <c r="AH548" i="2"/>
  <c r="AO548" i="2"/>
  <c r="AO399" i="2"/>
  <c r="AI399" i="2"/>
  <c r="AH399" i="2"/>
  <c r="AI565" i="2"/>
  <c r="AO565" i="2"/>
  <c r="AH565" i="2"/>
  <c r="AI373" i="2"/>
  <c r="AH373" i="2"/>
  <c r="AO373" i="2"/>
  <c r="AI413" i="2"/>
  <c r="AH413" i="2"/>
  <c r="AO413" i="2"/>
  <c r="AI481" i="2"/>
  <c r="AO481" i="2"/>
  <c r="AH481" i="2"/>
  <c r="AI886" i="2"/>
  <c r="AH886" i="2"/>
  <c r="AO886" i="2"/>
  <c r="AI713" i="2"/>
  <c r="AH713" i="2"/>
  <c r="AO713" i="2"/>
  <c r="AI788" i="2"/>
  <c r="AH788" i="2"/>
  <c r="AO788" i="2"/>
  <c r="AI476" i="2"/>
  <c r="AH476" i="2"/>
  <c r="AO476" i="2"/>
  <c r="AO834" i="2"/>
  <c r="AI834" i="2"/>
  <c r="AH834" i="2"/>
  <c r="AI693" i="2"/>
  <c r="AH693" i="2"/>
  <c r="AO693" i="2"/>
  <c r="AI706" i="2"/>
  <c r="AH706" i="2"/>
  <c r="AO706" i="2"/>
  <c r="AI479" i="2"/>
  <c r="AH479" i="2"/>
  <c r="AO479" i="2"/>
  <c r="AI711" i="2"/>
  <c r="AH711" i="2"/>
  <c r="AO711" i="2"/>
  <c r="AI633" i="2"/>
  <c r="AO633" i="2"/>
  <c r="AH633" i="2"/>
  <c r="AI648" i="2"/>
  <c r="AH648" i="2"/>
  <c r="AO648" i="2"/>
  <c r="AO807" i="2"/>
  <c r="AH807" i="2"/>
  <c r="AI807" i="2"/>
  <c r="AI628" i="2"/>
  <c r="AH628" i="2"/>
  <c r="AO628" i="2"/>
  <c r="AI981" i="2"/>
  <c r="AH981" i="2"/>
  <c r="AO981" i="2"/>
  <c r="AH667" i="2"/>
  <c r="AI667" i="2"/>
  <c r="AO667" i="2"/>
  <c r="AI752" i="2"/>
  <c r="AH752" i="2"/>
  <c r="AO752" i="2"/>
  <c r="AI702" i="2"/>
  <c r="AH702" i="2"/>
  <c r="AO702" i="2"/>
  <c r="AI757" i="2"/>
  <c r="AH757" i="2"/>
  <c r="AO757" i="2"/>
  <c r="AO731" i="2"/>
  <c r="AI731" i="2"/>
  <c r="AH731" i="2"/>
  <c r="AI1079" i="2"/>
  <c r="AH1079" i="2"/>
  <c r="AO1079" i="2"/>
  <c r="AI854" i="2"/>
  <c r="AH854" i="2"/>
  <c r="AO854" i="2"/>
  <c r="AI933" i="2"/>
  <c r="AH933" i="2"/>
  <c r="AO933" i="2"/>
  <c r="AH839" i="2"/>
  <c r="AI839" i="2"/>
  <c r="AO839" i="2"/>
  <c r="AI918" i="2"/>
  <c r="AO918" i="2"/>
  <c r="AH918" i="2"/>
  <c r="AI963" i="2"/>
  <c r="AH963" i="2"/>
  <c r="AO963" i="2"/>
  <c r="AI1080" i="2"/>
  <c r="AH1080" i="2"/>
  <c r="AO1080" i="2"/>
  <c r="AI1001" i="2"/>
  <c r="AO1001" i="2"/>
  <c r="AH1001" i="2"/>
  <c r="AI1076" i="2"/>
  <c r="AH1076" i="2"/>
  <c r="AO1076" i="2"/>
  <c r="AO1041" i="2"/>
  <c r="AI1041" i="2"/>
  <c r="AH1041" i="2"/>
  <c r="H37" i="2"/>
  <c r="G37" i="2"/>
  <c r="E37" i="2"/>
  <c r="F37" i="2"/>
  <c r="D37" i="2"/>
  <c r="C37" i="2"/>
  <c r="B37" i="2"/>
  <c r="AK125" i="2"/>
  <c r="AJ125" i="2"/>
  <c r="AP125" i="2"/>
  <c r="AK259" i="2"/>
  <c r="AJ259" i="2"/>
  <c r="AP259" i="2"/>
  <c r="AP534" i="2"/>
  <c r="AK534" i="2"/>
  <c r="AJ534" i="2"/>
  <c r="AK277" i="2"/>
  <c r="AJ277" i="2"/>
  <c r="AP277" i="2"/>
  <c r="AP772" i="2"/>
  <c r="AK772" i="2"/>
  <c r="AJ772" i="2"/>
  <c r="AP852" i="2"/>
  <c r="AK852" i="2"/>
  <c r="AJ852" i="2"/>
  <c r="AP226" i="2"/>
  <c r="AK226" i="2"/>
  <c r="AJ226" i="2"/>
  <c r="AP869" i="2"/>
  <c r="AK869" i="2"/>
  <c r="AJ869" i="2"/>
  <c r="AP323" i="2"/>
  <c r="AK323" i="2"/>
  <c r="AJ323" i="2"/>
  <c r="AJ272" i="2"/>
  <c r="AP272" i="2"/>
  <c r="AK272" i="2"/>
  <c r="AP927" i="2"/>
  <c r="AJ927" i="2"/>
  <c r="AK927" i="2"/>
  <c r="AJ916" i="2"/>
  <c r="AP916" i="2"/>
  <c r="AK916" i="2"/>
  <c r="AI356" i="2"/>
  <c r="AH356" i="2"/>
  <c r="AO356" i="2"/>
  <c r="AI659" i="2"/>
  <c r="AO659" i="2"/>
  <c r="AH659" i="2"/>
  <c r="AO639" i="2"/>
  <c r="AI639" i="2"/>
  <c r="AH639" i="2"/>
  <c r="AI936" i="2"/>
  <c r="AH936" i="2"/>
  <c r="AO936" i="2"/>
  <c r="AI703" i="2"/>
  <c r="AO703" i="2"/>
  <c r="AH703" i="2"/>
  <c r="AI900" i="2"/>
  <c r="AO900" i="2"/>
  <c r="AH900" i="2"/>
  <c r="AH877" i="2"/>
  <c r="AO877" i="2"/>
  <c r="AI877" i="2"/>
  <c r="AO1057" i="2"/>
  <c r="AI1057" i="2"/>
  <c r="AH1057" i="2"/>
  <c r="AP398" i="2"/>
  <c r="AK398" i="2"/>
  <c r="AJ398" i="2"/>
  <c r="AP498" i="2"/>
  <c r="AK498" i="2"/>
  <c r="AJ498" i="2"/>
  <c r="AK280" i="2"/>
  <c r="AJ280" i="2"/>
  <c r="AP280" i="2"/>
  <c r="AK746" i="2"/>
  <c r="AJ746" i="2"/>
  <c r="AP746" i="2"/>
  <c r="AK832" i="2"/>
  <c r="AJ832" i="2"/>
  <c r="AP832" i="2"/>
  <c r="AK334" i="2"/>
  <c r="AP334" i="2"/>
  <c r="AJ334" i="2"/>
  <c r="AK180" i="2"/>
  <c r="AP180" i="2"/>
  <c r="AJ180" i="2"/>
  <c r="AK509" i="2"/>
  <c r="AJ509" i="2"/>
  <c r="AP509" i="2"/>
  <c r="AK526" i="2"/>
  <c r="AJ526" i="2"/>
  <c r="AP526" i="2"/>
  <c r="AK600" i="2"/>
  <c r="AJ600" i="2"/>
  <c r="AP600" i="2"/>
  <c r="AK127" i="2"/>
  <c r="AJ127" i="2"/>
  <c r="AP127" i="2"/>
  <c r="AK233" i="2"/>
  <c r="AJ233" i="2"/>
  <c r="AP233" i="2"/>
  <c r="AK503" i="2"/>
  <c r="AJ503" i="2"/>
  <c r="AP503" i="2"/>
  <c r="AJ489" i="2"/>
  <c r="AK489" i="2"/>
  <c r="AP489" i="2"/>
  <c r="AP735" i="2"/>
  <c r="AJ735" i="2"/>
  <c r="AK735" i="2"/>
  <c r="AJ785" i="2"/>
  <c r="AP785" i="2"/>
  <c r="AK785" i="2"/>
  <c r="AK1001" i="2"/>
  <c r="AJ1001" i="2"/>
  <c r="AP1001" i="2"/>
  <c r="AO205" i="2"/>
  <c r="AI205" i="2"/>
  <c r="AH205" i="2"/>
  <c r="AK138" i="2"/>
  <c r="AJ138" i="2"/>
  <c r="AP138" i="2"/>
  <c r="AK239" i="2"/>
  <c r="AJ239" i="2"/>
  <c r="AP239" i="2"/>
  <c r="AP288" i="2"/>
  <c r="AK288" i="2"/>
  <c r="AJ288" i="2"/>
  <c r="AP615" i="2"/>
  <c r="AJ615" i="2"/>
  <c r="AK615" i="2"/>
  <c r="AK629" i="2"/>
  <c r="AJ629" i="2"/>
  <c r="AP629" i="2"/>
  <c r="AP865" i="2"/>
  <c r="AJ865" i="2"/>
  <c r="AK865" i="2"/>
  <c r="AP848" i="2"/>
  <c r="AJ848" i="2"/>
  <c r="AK848" i="2"/>
  <c r="AK151" i="2"/>
  <c r="AJ151" i="2"/>
  <c r="AP151" i="2"/>
  <c r="AP431" i="2"/>
  <c r="AJ431" i="2"/>
  <c r="AK431" i="2"/>
  <c r="AP550" i="2"/>
  <c r="AK550" i="2"/>
  <c r="AJ550" i="2"/>
  <c r="AK420" i="2"/>
  <c r="AJ420" i="2"/>
  <c r="AP420" i="2"/>
  <c r="AK535" i="2"/>
  <c r="AJ535" i="2"/>
  <c r="AP535" i="2"/>
  <c r="AJ548" i="2"/>
  <c r="AP548" i="2"/>
  <c r="AK548" i="2"/>
  <c r="AP871" i="2"/>
  <c r="AJ871" i="2"/>
  <c r="AK871" i="2"/>
  <c r="AP179" i="2"/>
  <c r="AK179" i="2"/>
  <c r="AJ179" i="2"/>
  <c r="AK290" i="2"/>
  <c r="AP290" i="2"/>
  <c r="AJ290" i="2"/>
  <c r="AJ135" i="2"/>
  <c r="AP135" i="2"/>
  <c r="AK135" i="2"/>
  <c r="AJ662" i="2"/>
  <c r="AK662" i="2"/>
  <c r="AP662" i="2"/>
  <c r="AP406" i="2"/>
  <c r="AK406" i="2"/>
  <c r="AJ406" i="2"/>
  <c r="AP339" i="2"/>
  <c r="AK339" i="2"/>
  <c r="AJ339" i="2"/>
  <c r="AK545" i="2"/>
  <c r="AJ545" i="2"/>
  <c r="AP545" i="2"/>
  <c r="AP243" i="2"/>
  <c r="AK243" i="2"/>
  <c r="AJ243" i="2"/>
  <c r="AP499" i="2"/>
  <c r="AK499" i="2"/>
  <c r="AJ499" i="2"/>
  <c r="AK270" i="2"/>
  <c r="AJ270" i="2"/>
  <c r="AP270" i="2"/>
  <c r="AK945" i="2"/>
  <c r="AP945" i="2"/>
  <c r="AJ945" i="2"/>
  <c r="AP381" i="2"/>
  <c r="AJ381" i="2"/>
  <c r="AK381" i="2"/>
  <c r="AP817" i="2"/>
  <c r="AK817" i="2"/>
  <c r="AJ817" i="2"/>
  <c r="AJ954" i="2"/>
  <c r="AK954" i="2"/>
  <c r="AP954" i="2"/>
  <c r="AK667" i="2"/>
  <c r="AP667" i="2"/>
  <c r="AJ667" i="2"/>
  <c r="AK585" i="2"/>
  <c r="AP585" i="2"/>
  <c r="AJ585" i="2"/>
  <c r="AP683" i="2"/>
  <c r="AK683" i="2"/>
  <c r="AJ683" i="2"/>
  <c r="AJ564" i="2"/>
  <c r="AP564" i="2"/>
  <c r="AK564" i="2"/>
  <c r="AP796" i="2"/>
  <c r="AK796" i="2"/>
  <c r="AJ796" i="2"/>
  <c r="AP949" i="2"/>
  <c r="AK949" i="2"/>
  <c r="AJ949" i="2"/>
  <c r="AJ745" i="2"/>
  <c r="AP745" i="2"/>
  <c r="AK745" i="2"/>
  <c r="AP849" i="2"/>
  <c r="AK849" i="2"/>
  <c r="AJ849" i="2"/>
  <c r="AP1075" i="2"/>
  <c r="AK1075" i="2"/>
  <c r="AJ1075" i="2"/>
  <c r="AP974" i="2"/>
  <c r="AJ974" i="2"/>
  <c r="AK974" i="2"/>
  <c r="AK989" i="2"/>
  <c r="AJ989" i="2"/>
  <c r="AP989" i="2"/>
  <c r="AP1052" i="2"/>
  <c r="AK1052" i="2"/>
  <c r="AJ1052" i="2"/>
  <c r="D24" i="2"/>
  <c r="C24" i="2"/>
  <c r="E24" i="2"/>
  <c r="B24" i="2"/>
  <c r="H24" i="2"/>
  <c r="AO93" i="2"/>
  <c r="AI93" i="2"/>
  <c r="AH93" i="2"/>
  <c r="AO119" i="2"/>
  <c r="AI119" i="2"/>
  <c r="AH119" i="2"/>
  <c r="AI145" i="2"/>
  <c r="AH145" i="2"/>
  <c r="AO145" i="2"/>
  <c r="AO246" i="2"/>
  <c r="AI246" i="2"/>
  <c r="AH246" i="2"/>
  <c r="AI552" i="2"/>
  <c r="AO552" i="2"/>
  <c r="AH552" i="2"/>
  <c r="AI232" i="2"/>
  <c r="AH232" i="2"/>
  <c r="AO232" i="2"/>
  <c r="AH682" i="2"/>
  <c r="AO682" i="2"/>
  <c r="AI682" i="2"/>
  <c r="AI197" i="2"/>
  <c r="AH197" i="2"/>
  <c r="AO197" i="2"/>
  <c r="AO304" i="2"/>
  <c r="AI304" i="2"/>
  <c r="AH304" i="2"/>
  <c r="AO566" i="2"/>
  <c r="AH566" i="2"/>
  <c r="AI566" i="2"/>
  <c r="AO820" i="2"/>
  <c r="AI820" i="2"/>
  <c r="AH820" i="2"/>
  <c r="AO776" i="2"/>
  <c r="AI776" i="2"/>
  <c r="AH776" i="2"/>
  <c r="AI404" i="2"/>
  <c r="AH404" i="2"/>
  <c r="AO404" i="2"/>
  <c r="AI377" i="2"/>
  <c r="AH377" i="2"/>
  <c r="AO377" i="2"/>
  <c r="AI489" i="2"/>
  <c r="AO489" i="2"/>
  <c r="AH489" i="2"/>
  <c r="AI809" i="2"/>
  <c r="AH809" i="2"/>
  <c r="AO809" i="2"/>
  <c r="AI480" i="2"/>
  <c r="AH480" i="2"/>
  <c r="AO480" i="2"/>
  <c r="AI725" i="2"/>
  <c r="AH725" i="2"/>
  <c r="AO725" i="2"/>
  <c r="AI483" i="2"/>
  <c r="AH483" i="2"/>
  <c r="AO483" i="2"/>
  <c r="AI637" i="2"/>
  <c r="AO637" i="2"/>
  <c r="AH637" i="2"/>
  <c r="AO840" i="2"/>
  <c r="AI840" i="2"/>
  <c r="AH840" i="2"/>
  <c r="AI657" i="2"/>
  <c r="AO657" i="2"/>
  <c r="AH657" i="2"/>
  <c r="AI765" i="2"/>
  <c r="AH765" i="2"/>
  <c r="AO765" i="2"/>
  <c r="AI762" i="2"/>
  <c r="AH762" i="2"/>
  <c r="AO762" i="2"/>
  <c r="AI813" i="2"/>
  <c r="AH813" i="2"/>
  <c r="AO813" i="2"/>
  <c r="AI984" i="2"/>
  <c r="AH984" i="2"/>
  <c r="AO984" i="2"/>
  <c r="AH923" i="2"/>
  <c r="AI923" i="2"/>
  <c r="AO923" i="2"/>
  <c r="AI1033" i="2"/>
  <c r="AH1033" i="2"/>
  <c r="AO1033" i="2"/>
  <c r="AP657" i="2"/>
  <c r="AK657" i="2"/>
  <c r="AJ657" i="2"/>
  <c r="AK249" i="2"/>
  <c r="AJ249" i="2"/>
  <c r="AP249" i="2"/>
  <c r="AP405" i="2"/>
  <c r="AK405" i="2"/>
  <c r="AJ405" i="2"/>
  <c r="AP393" i="2"/>
  <c r="AK393" i="2"/>
  <c r="AJ393" i="2"/>
  <c r="AK640" i="2"/>
  <c r="AJ640" i="2"/>
  <c r="AP640" i="2"/>
  <c r="AK1057" i="2"/>
  <c r="AJ1057" i="2"/>
  <c r="AP1057" i="2"/>
  <c r="AJ193" i="2"/>
  <c r="AK193" i="2"/>
  <c r="AP193" i="2"/>
  <c r="AK851" i="2"/>
  <c r="AJ851" i="2"/>
  <c r="AP851" i="2"/>
  <c r="AP166" i="2"/>
  <c r="AK166" i="2"/>
  <c r="AJ166" i="2"/>
  <c r="AP355" i="2"/>
  <c r="AJ355" i="2"/>
  <c r="AK355" i="2"/>
  <c r="AP748" i="2"/>
  <c r="AK748" i="2"/>
  <c r="AJ748" i="2"/>
  <c r="AP769" i="2"/>
  <c r="AK769" i="2"/>
  <c r="AJ769" i="2"/>
  <c r="AH90" i="2"/>
  <c r="AI90" i="2"/>
  <c r="AO90" i="2"/>
  <c r="AO359" i="2"/>
  <c r="AI359" i="2"/>
  <c r="AH359" i="2"/>
  <c r="AO994" i="2"/>
  <c r="AI994" i="2"/>
  <c r="AH994" i="2"/>
  <c r="AI1075" i="2"/>
  <c r="AO1075" i="2"/>
  <c r="AH1075" i="2"/>
  <c r="AJ240" i="2"/>
  <c r="AK240" i="2"/>
  <c r="AP240" i="2"/>
  <c r="AK487" i="2"/>
  <c r="AJ487" i="2"/>
  <c r="AP487" i="2"/>
  <c r="AJ500" i="2"/>
  <c r="AK500" i="2"/>
  <c r="AP500" i="2"/>
  <c r="AJ528" i="2"/>
  <c r="AP528" i="2"/>
  <c r="AK528" i="2"/>
  <c r="AK957" i="2"/>
  <c r="AJ957" i="2"/>
  <c r="AP957" i="2"/>
  <c r="AP93" i="2"/>
  <c r="AK93" i="2"/>
  <c r="AJ93" i="2"/>
  <c r="AP307" i="2"/>
  <c r="AK307" i="2"/>
  <c r="AJ307" i="2"/>
  <c r="AJ485" i="2"/>
  <c r="AP485" i="2"/>
  <c r="AK485" i="2"/>
  <c r="AP660" i="2"/>
  <c r="AK660" i="2"/>
  <c r="AJ660" i="2"/>
  <c r="AK621" i="2"/>
  <c r="AJ621" i="2"/>
  <c r="AP621" i="2"/>
  <c r="AP739" i="2"/>
  <c r="AJ739" i="2"/>
  <c r="AK739" i="2"/>
  <c r="AK634" i="2"/>
  <c r="AJ634" i="2"/>
  <c r="AP634" i="2"/>
  <c r="AP399" i="2"/>
  <c r="AK399" i="2"/>
  <c r="AJ399" i="2"/>
  <c r="AJ456" i="2"/>
  <c r="AP456" i="2"/>
  <c r="AK456" i="2"/>
  <c r="AJ1019" i="2"/>
  <c r="AP1019" i="2"/>
  <c r="AK1019" i="2"/>
  <c r="AJ604" i="2"/>
  <c r="AP604" i="2"/>
  <c r="AK604" i="2"/>
  <c r="AP959" i="2"/>
  <c r="AK959" i="2"/>
  <c r="AJ959" i="2"/>
  <c r="AP1028" i="2"/>
  <c r="AK1028" i="2"/>
  <c r="AJ1028" i="2"/>
  <c r="D23" i="2"/>
  <c r="C23" i="2"/>
  <c r="E23" i="2"/>
  <c r="H23" i="2"/>
  <c r="B23" i="2"/>
  <c r="AI519" i="2"/>
  <c r="AH519" i="2"/>
  <c r="AO519" i="2"/>
  <c r="AK726" i="2"/>
  <c r="AP726" i="2"/>
  <c r="AJ726" i="2"/>
  <c r="AK618" i="2"/>
  <c r="AJ618" i="2"/>
  <c r="AP618" i="2"/>
  <c r="AP646" i="2"/>
  <c r="AJ646" i="2"/>
  <c r="AK646" i="2"/>
  <c r="AP759" i="2"/>
  <c r="AK759" i="2"/>
  <c r="AJ759" i="2"/>
  <c r="AK1041" i="2"/>
  <c r="AP1041" i="2"/>
  <c r="AJ1041" i="2"/>
  <c r="AK806" i="2"/>
  <c r="AJ806" i="2"/>
  <c r="AP806" i="2"/>
  <c r="AP877" i="2"/>
  <c r="AK877" i="2"/>
  <c r="AJ877" i="2"/>
  <c r="AK145" i="2"/>
  <c r="AJ145" i="2"/>
  <c r="AP145" i="2"/>
  <c r="AP208" i="2"/>
  <c r="AJ208" i="2"/>
  <c r="AK208" i="2"/>
  <c r="AJ464" i="2"/>
  <c r="AP464" i="2"/>
  <c r="AK464" i="2"/>
  <c r="AK555" i="2"/>
  <c r="AJ555" i="2"/>
  <c r="AP555" i="2"/>
  <c r="AK710" i="2"/>
  <c r="AJ710" i="2"/>
  <c r="AP710" i="2"/>
  <c r="AP685" i="2"/>
  <c r="AK685" i="2"/>
  <c r="AJ685" i="2"/>
  <c r="AJ612" i="2"/>
  <c r="AP612" i="2"/>
  <c r="AK612" i="2"/>
  <c r="AK729" i="2"/>
  <c r="AJ729" i="2"/>
  <c r="AP729" i="2"/>
  <c r="AJ896" i="2"/>
  <c r="AP896" i="2"/>
  <c r="AK896" i="2"/>
  <c r="AP206" i="2"/>
  <c r="AK206" i="2"/>
  <c r="AJ206" i="2"/>
  <c r="AK204" i="2"/>
  <c r="AJ204" i="2"/>
  <c r="AP204" i="2"/>
  <c r="AP102" i="2"/>
  <c r="AJ102" i="2"/>
  <c r="AK102" i="2"/>
  <c r="AK286" i="2"/>
  <c r="AP286" i="2"/>
  <c r="AJ286" i="2"/>
  <c r="AP768" i="2"/>
  <c r="AK768" i="2"/>
  <c r="AJ768" i="2"/>
  <c r="AK298" i="2"/>
  <c r="AP298" i="2"/>
  <c r="AJ298" i="2"/>
  <c r="AP603" i="2"/>
  <c r="AK603" i="2"/>
  <c r="AJ603" i="2"/>
  <c r="AP862" i="2"/>
  <c r="AK862" i="2"/>
  <c r="AJ862" i="2"/>
  <c r="AP335" i="2"/>
  <c r="AK335" i="2"/>
  <c r="AJ335" i="2"/>
  <c r="AK586" i="2"/>
  <c r="AJ586" i="2"/>
  <c r="AP586" i="2"/>
  <c r="AP682" i="2"/>
  <c r="AK682" i="2"/>
  <c r="AJ682" i="2"/>
  <c r="AK317" i="2"/>
  <c r="AJ317" i="2"/>
  <c r="AP317" i="2"/>
  <c r="AJ444" i="2"/>
  <c r="AK444" i="2"/>
  <c r="AP444" i="2"/>
  <c r="AK619" i="2"/>
  <c r="AJ619" i="2"/>
  <c r="AP619" i="2"/>
  <c r="AP635" i="2"/>
  <c r="AK635" i="2"/>
  <c r="AJ635" i="2"/>
  <c r="AP874" i="2"/>
  <c r="AJ874" i="2"/>
  <c r="AK874" i="2"/>
  <c r="AK665" i="2"/>
  <c r="AJ665" i="2"/>
  <c r="AP665" i="2"/>
  <c r="AP881" i="2"/>
  <c r="AK881" i="2"/>
  <c r="AJ881" i="2"/>
  <c r="AJ628" i="2"/>
  <c r="AP628" i="2"/>
  <c r="AK628" i="2"/>
  <c r="AJ958" i="2"/>
  <c r="AP958" i="2"/>
  <c r="AK958" i="2"/>
  <c r="AP956" i="2"/>
  <c r="AJ956" i="2"/>
  <c r="AK956" i="2"/>
  <c r="AP990" i="2"/>
  <c r="AJ990" i="2"/>
  <c r="AK990" i="2"/>
  <c r="AJ809" i="2"/>
  <c r="AP809" i="2"/>
  <c r="AK809" i="2"/>
  <c r="AP961" i="2"/>
  <c r="AK961" i="2"/>
  <c r="AJ961" i="2"/>
  <c r="AK847" i="2"/>
  <c r="AP847" i="2"/>
  <c r="AJ847" i="2"/>
  <c r="AJ987" i="2"/>
  <c r="AP987" i="2"/>
  <c r="AK987" i="2"/>
  <c r="AK993" i="2"/>
  <c r="AJ993" i="2"/>
  <c r="AP993" i="2"/>
  <c r="AP988" i="2"/>
  <c r="AJ988" i="2"/>
  <c r="AK988" i="2"/>
  <c r="AO279" i="2"/>
  <c r="AH279" i="2"/>
  <c r="AI279" i="2"/>
  <c r="AO514" i="2"/>
  <c r="AI514" i="2"/>
  <c r="AH514" i="2"/>
  <c r="AH498" i="2"/>
  <c r="AO498" i="2"/>
  <c r="AI498" i="2"/>
  <c r="AO129" i="2"/>
  <c r="AI129" i="2"/>
  <c r="AH129" i="2"/>
  <c r="AI272" i="2"/>
  <c r="AH272" i="2"/>
  <c r="AO272" i="2"/>
  <c r="AH516" i="2"/>
  <c r="AO516" i="2"/>
  <c r="AI516" i="2"/>
  <c r="AH209" i="2"/>
  <c r="AI209" i="2"/>
  <c r="AO209" i="2"/>
  <c r="AH115" i="2"/>
  <c r="AO115" i="2"/>
  <c r="AI115" i="2"/>
  <c r="AI333" i="2"/>
  <c r="AH333" i="2"/>
  <c r="AO333" i="2"/>
  <c r="AI477" i="2"/>
  <c r="AO477" i="2"/>
  <c r="AH477" i="2"/>
  <c r="AO283" i="2"/>
  <c r="AI283" i="2"/>
  <c r="AH283" i="2"/>
  <c r="AI523" i="2"/>
  <c r="AH523" i="2"/>
  <c r="AO523" i="2"/>
  <c r="AI493" i="2"/>
  <c r="AO493" i="2"/>
  <c r="AH493" i="2"/>
  <c r="AO559" i="2"/>
  <c r="AH559" i="2"/>
  <c r="AI559" i="2"/>
  <c r="AO598" i="2"/>
  <c r="AI598" i="2"/>
  <c r="AH598" i="2"/>
  <c r="AO590" i="2"/>
  <c r="AH590" i="2"/>
  <c r="AI590" i="2"/>
  <c r="AI429" i="2"/>
  <c r="AH429" i="2"/>
  <c r="AO429" i="2"/>
  <c r="AI954" i="2"/>
  <c r="AH954" i="2"/>
  <c r="AO954" i="2"/>
  <c r="AO818" i="2"/>
  <c r="AI818" i="2"/>
  <c r="AH818" i="2"/>
  <c r="AI876" i="2"/>
  <c r="AH876" i="2"/>
  <c r="AO876" i="2"/>
  <c r="AI732" i="2"/>
  <c r="AO732" i="2"/>
  <c r="AH732" i="2"/>
  <c r="AO723" i="2"/>
  <c r="AH723" i="2"/>
  <c r="AI723" i="2"/>
  <c r="AI673" i="2"/>
  <c r="AH673" i="2"/>
  <c r="AO673" i="2"/>
  <c r="AI632" i="2"/>
  <c r="AH632" i="2"/>
  <c r="AO632" i="2"/>
  <c r="AI714" i="2"/>
  <c r="AH714" i="2"/>
  <c r="AO714" i="2"/>
  <c r="AI705" i="2"/>
  <c r="AH705" i="2"/>
  <c r="AO705" i="2"/>
  <c r="AO772" i="2"/>
  <c r="AI772" i="2"/>
  <c r="AH772" i="2"/>
  <c r="AO875" i="2"/>
  <c r="AH875" i="2"/>
  <c r="AI875" i="2"/>
  <c r="AH843" i="2"/>
  <c r="AO843" i="2"/>
  <c r="AI843" i="2"/>
  <c r="AI966" i="2"/>
  <c r="AH966" i="2"/>
  <c r="AO966" i="2"/>
  <c r="AO899" i="2"/>
  <c r="AI899" i="2"/>
  <c r="AH899" i="2"/>
  <c r="AH1053" i="2"/>
  <c r="AO1053" i="2"/>
  <c r="AI1053" i="2"/>
  <c r="AK525" i="2"/>
  <c r="AP525" i="2"/>
  <c r="AJ525" i="2"/>
  <c r="AK176" i="2"/>
  <c r="AJ176" i="2"/>
  <c r="AP176" i="2"/>
  <c r="AP185" i="2"/>
  <c r="AK185" i="2"/>
  <c r="AJ185" i="2"/>
  <c r="AK342" i="2"/>
  <c r="AP342" i="2"/>
  <c r="AJ342" i="2"/>
  <c r="AK214" i="2"/>
  <c r="AJ214" i="2"/>
  <c r="AP214" i="2"/>
  <c r="AK175" i="2"/>
  <c r="AJ175" i="2"/>
  <c r="AP175" i="2"/>
  <c r="AP118" i="2"/>
  <c r="AJ118" i="2"/>
  <c r="AK118" i="2"/>
  <c r="AP709" i="2"/>
  <c r="AK709" i="2"/>
  <c r="AJ709" i="2"/>
  <c r="AK362" i="2"/>
  <c r="AJ362" i="2"/>
  <c r="AP362" i="2"/>
  <c r="AJ477" i="2"/>
  <c r="AP477" i="2"/>
  <c r="AK477" i="2"/>
  <c r="AP928" i="2"/>
  <c r="AK928" i="2"/>
  <c r="AJ928" i="2"/>
  <c r="AP351" i="2"/>
  <c r="AK351" i="2"/>
  <c r="AJ351" i="2"/>
  <c r="AP300" i="2"/>
  <c r="AJ300" i="2"/>
  <c r="AK300" i="2"/>
  <c r="AK579" i="2"/>
  <c r="AJ579" i="2"/>
  <c r="AP579" i="2"/>
  <c r="AP776" i="2"/>
  <c r="AJ776" i="2"/>
  <c r="AK776" i="2"/>
  <c r="AJ251" i="2"/>
  <c r="AK251" i="2"/>
  <c r="AP251" i="2"/>
  <c r="AK1013" i="2"/>
  <c r="AJ1013" i="2"/>
  <c r="AP1013" i="2"/>
  <c r="AP513" i="2"/>
  <c r="AK513" i="2"/>
  <c r="AJ513" i="2"/>
  <c r="AP343" i="2"/>
  <c r="AK343" i="2"/>
  <c r="AJ343" i="2"/>
  <c r="AP276" i="2"/>
  <c r="AK276" i="2"/>
  <c r="AJ276" i="2"/>
  <c r="AP656" i="2"/>
  <c r="AJ656" i="2"/>
  <c r="AK656" i="2"/>
  <c r="AP1035" i="2"/>
  <c r="AK1035" i="2"/>
  <c r="AJ1035" i="2"/>
  <c r="AP740" i="2"/>
  <c r="AK740" i="2"/>
  <c r="AJ740" i="2"/>
  <c r="AP321" i="2"/>
  <c r="AJ321" i="2"/>
  <c r="AK321" i="2"/>
  <c r="AK385" i="2"/>
  <c r="AJ385" i="2"/>
  <c r="AP385" i="2"/>
  <c r="AJ452" i="2"/>
  <c r="AK452" i="2"/>
  <c r="AP452" i="2"/>
  <c r="AP920" i="2"/>
  <c r="AK920" i="2"/>
  <c r="AJ920" i="2"/>
  <c r="AK638" i="2"/>
  <c r="AJ638" i="2"/>
  <c r="AP638" i="2"/>
  <c r="AK512" i="2"/>
  <c r="AJ512" i="2"/>
  <c r="AP512" i="2"/>
  <c r="AP695" i="2"/>
  <c r="AK695" i="2"/>
  <c r="AJ695" i="2"/>
  <c r="AP687" i="2"/>
  <c r="AJ687" i="2"/>
  <c r="AK687" i="2"/>
  <c r="AK645" i="2"/>
  <c r="AP645" i="2"/>
  <c r="AJ645" i="2"/>
  <c r="AK589" i="2"/>
  <c r="AP589" i="2"/>
  <c r="AJ589" i="2"/>
  <c r="AJ668" i="2"/>
  <c r="AK668" i="2"/>
  <c r="AP668" i="2"/>
  <c r="AP692" i="2"/>
  <c r="AK692" i="2"/>
  <c r="AJ692" i="2"/>
  <c r="AP901" i="2"/>
  <c r="AK901" i="2"/>
  <c r="AJ901" i="2"/>
  <c r="AJ568" i="2"/>
  <c r="AK568" i="2"/>
  <c r="AP568" i="2"/>
  <c r="AP632" i="2"/>
  <c r="AK632" i="2"/>
  <c r="AJ632" i="2"/>
  <c r="AK818" i="2"/>
  <c r="AJ818" i="2"/>
  <c r="AP818" i="2"/>
  <c r="AP979" i="2"/>
  <c r="AJ979" i="2"/>
  <c r="AK979" i="2"/>
  <c r="AP670" i="2"/>
  <c r="AK670" i="2"/>
  <c r="AJ670" i="2"/>
  <c r="AJ651" i="2"/>
  <c r="AK651" i="2"/>
  <c r="AP651" i="2"/>
  <c r="AP1034" i="2"/>
  <c r="AK1034" i="2"/>
  <c r="AJ1034" i="2"/>
  <c r="AJ749" i="2"/>
  <c r="AP749" i="2"/>
  <c r="AK749" i="2"/>
  <c r="AP825" i="2"/>
  <c r="AK825" i="2"/>
  <c r="AJ825" i="2"/>
  <c r="AK861" i="2"/>
  <c r="AJ861" i="2"/>
  <c r="AP861" i="2"/>
  <c r="AP1054" i="2"/>
  <c r="AK1054" i="2"/>
  <c r="AJ1054" i="2"/>
  <c r="AK1077" i="2"/>
  <c r="AP1077" i="2"/>
  <c r="AJ1077" i="2"/>
  <c r="AK857" i="2"/>
  <c r="AJ857" i="2"/>
  <c r="AP857" i="2"/>
  <c r="AK1027" i="2"/>
  <c r="AJ1027" i="2"/>
  <c r="AP1027" i="2"/>
  <c r="AP1014" i="2"/>
  <c r="AK1014" i="2"/>
  <c r="AJ1014" i="2"/>
  <c r="AK1031" i="2"/>
  <c r="AJ1031" i="2"/>
  <c r="AP1031" i="2"/>
  <c r="AK1021" i="2"/>
  <c r="AP1021" i="2"/>
  <c r="AJ1021" i="2"/>
  <c r="AJ992" i="2"/>
  <c r="AP992" i="2"/>
  <c r="AK992" i="2"/>
  <c r="AJ1056" i="2"/>
  <c r="AK1056" i="2"/>
  <c r="AP1056" i="2"/>
  <c r="F27" i="2"/>
  <c r="C27" i="2"/>
  <c r="H27" i="2"/>
  <c r="G27" i="2"/>
  <c r="E27" i="2"/>
  <c r="D27" i="2"/>
  <c r="B27" i="2"/>
  <c r="AO1055" i="2"/>
  <c r="AH1055" i="2"/>
  <c r="AI1055" i="2"/>
  <c r="AI536" i="2"/>
  <c r="AO536" i="2"/>
  <c r="AH536" i="2"/>
  <c r="AO94" i="2"/>
  <c r="AH94" i="2"/>
  <c r="AI94" i="2"/>
  <c r="AI183" i="2"/>
  <c r="AO183" i="2"/>
  <c r="AH183" i="2"/>
  <c r="AO172" i="2"/>
  <c r="AH172" i="2"/>
  <c r="AI172" i="2"/>
  <c r="AO130" i="2"/>
  <c r="AI130" i="2"/>
  <c r="AH130" i="2"/>
  <c r="AO165" i="2"/>
  <c r="AI165" i="2"/>
  <c r="AH165" i="2"/>
  <c r="AO274" i="2"/>
  <c r="AI274" i="2"/>
  <c r="AH274" i="2"/>
  <c r="AO311" i="2"/>
  <c r="AI311" i="2"/>
  <c r="AH311" i="2"/>
  <c r="AI92" i="2"/>
  <c r="AH92" i="2"/>
  <c r="AO92" i="2"/>
  <c r="AO582" i="2"/>
  <c r="AI582" i="2"/>
  <c r="AH582" i="2"/>
  <c r="AI219" i="2"/>
  <c r="AH219" i="2"/>
  <c r="AO219" i="2"/>
  <c r="AO262" i="2"/>
  <c r="AI262" i="2"/>
  <c r="AH262" i="2"/>
  <c r="AH139" i="2"/>
  <c r="AO139" i="2"/>
  <c r="AI139" i="2"/>
  <c r="AI825" i="2"/>
  <c r="AH825" i="2"/>
  <c r="AO825" i="2"/>
  <c r="AO375" i="2"/>
  <c r="AI375" i="2"/>
  <c r="AH375" i="2"/>
  <c r="AO258" i="2"/>
  <c r="AI258" i="2"/>
  <c r="AH258" i="2"/>
  <c r="AO607" i="2"/>
  <c r="AH607" i="2"/>
  <c r="AI607" i="2"/>
  <c r="AI325" i="2"/>
  <c r="AH325" i="2"/>
  <c r="AO325" i="2"/>
  <c r="AI341" i="2"/>
  <c r="AH341" i="2"/>
  <c r="AO341" i="2"/>
  <c r="AO574" i="2"/>
  <c r="AI574" i="2"/>
  <c r="AH574" i="2"/>
  <c r="AO530" i="2"/>
  <c r="AH530" i="2"/>
  <c r="AI530" i="2"/>
  <c r="AI1000" i="2"/>
  <c r="AH1000" i="2"/>
  <c r="AO1000" i="2"/>
  <c r="AI539" i="2"/>
  <c r="AH539" i="2"/>
  <c r="AO539" i="2"/>
  <c r="AO792" i="2"/>
  <c r="AI792" i="2"/>
  <c r="AH792" i="2"/>
  <c r="AO586" i="2"/>
  <c r="AH586" i="2"/>
  <c r="AI586" i="2"/>
  <c r="AI674" i="2"/>
  <c r="AH674" i="2"/>
  <c r="AO674" i="2"/>
  <c r="AO406" i="2"/>
  <c r="AH406" i="2"/>
  <c r="AI406" i="2"/>
  <c r="AO594" i="2"/>
  <c r="AI594" i="2"/>
  <c r="AH594" i="2"/>
  <c r="AI381" i="2"/>
  <c r="AH381" i="2"/>
  <c r="AO381" i="2"/>
  <c r="AI441" i="2"/>
  <c r="AH441" i="2"/>
  <c r="AO441" i="2"/>
  <c r="AI497" i="2"/>
  <c r="AH497" i="2"/>
  <c r="AO497" i="2"/>
  <c r="AI400" i="2"/>
  <c r="AH400" i="2"/>
  <c r="AO400" i="2"/>
  <c r="AI883" i="2"/>
  <c r="AH883" i="2"/>
  <c r="AO883" i="2"/>
  <c r="AO821" i="2"/>
  <c r="AI821" i="2"/>
  <c r="AH821" i="2"/>
  <c r="AI484" i="2"/>
  <c r="AH484" i="2"/>
  <c r="AO484" i="2"/>
  <c r="AI920" i="2"/>
  <c r="AO920" i="2"/>
  <c r="AH920" i="2"/>
  <c r="AI737" i="2"/>
  <c r="AH737" i="2"/>
  <c r="AO737" i="2"/>
  <c r="AI806" i="2"/>
  <c r="AH806" i="2"/>
  <c r="AO806" i="2"/>
  <c r="AI487" i="2"/>
  <c r="AH487" i="2"/>
  <c r="AO487" i="2"/>
  <c r="AO751" i="2"/>
  <c r="AH751" i="2"/>
  <c r="AI751" i="2"/>
  <c r="AI641" i="2"/>
  <c r="AO641" i="2"/>
  <c r="AH641" i="2"/>
  <c r="AI750" i="2"/>
  <c r="AH750" i="2"/>
  <c r="AO750" i="2"/>
  <c r="AI855" i="2"/>
  <c r="AO855" i="2"/>
  <c r="AH855" i="2"/>
  <c r="AO636" i="2"/>
  <c r="AI636" i="2"/>
  <c r="AH636" i="2"/>
  <c r="AH675" i="2"/>
  <c r="AI675" i="2"/>
  <c r="AO675" i="2"/>
  <c r="AO719" i="2"/>
  <c r="AI719" i="2"/>
  <c r="AH719" i="2"/>
  <c r="AI770" i="2"/>
  <c r="AH770" i="2"/>
  <c r="AO770" i="2"/>
  <c r="AH716" i="2"/>
  <c r="AI716" i="2"/>
  <c r="AO716" i="2"/>
  <c r="AO767" i="2"/>
  <c r="AH767" i="2"/>
  <c r="AI767" i="2"/>
  <c r="AI785" i="2"/>
  <c r="AH785" i="2"/>
  <c r="AO785" i="2"/>
  <c r="AI816" i="2"/>
  <c r="AO816" i="2"/>
  <c r="AH816" i="2"/>
  <c r="AI906" i="2"/>
  <c r="AH906" i="2"/>
  <c r="AO906" i="2"/>
  <c r="AI1008" i="2"/>
  <c r="AH1008" i="2"/>
  <c r="AO1008" i="2"/>
  <c r="AH847" i="2"/>
  <c r="AI847" i="2"/>
  <c r="AO847" i="2"/>
  <c r="AH931" i="2"/>
  <c r="AO931" i="2"/>
  <c r="AI931" i="2"/>
  <c r="AO971" i="2"/>
  <c r="AI971" i="2"/>
  <c r="AH971" i="2"/>
  <c r="AO982" i="2"/>
  <c r="AI982" i="2"/>
  <c r="AH982" i="2"/>
  <c r="AI953" i="2"/>
  <c r="AH953" i="2"/>
  <c r="AO953" i="2"/>
  <c r="AO983" i="2"/>
  <c r="AI983" i="2"/>
  <c r="AH983" i="2"/>
  <c r="G35" i="2"/>
  <c r="D35" i="2"/>
  <c r="B35" i="2"/>
  <c r="C35" i="2"/>
  <c r="H35" i="2"/>
  <c r="F35" i="2"/>
  <c r="E35" i="2"/>
  <c r="AP148" i="2"/>
  <c r="AK148" i="2"/>
  <c r="AJ148" i="2"/>
  <c r="AK271" i="2"/>
  <c r="AJ271" i="2"/>
  <c r="AP271" i="2"/>
  <c r="AK1061" i="2"/>
  <c r="AP1061" i="2"/>
  <c r="AJ1061" i="2"/>
  <c r="AP700" i="2"/>
  <c r="AK700" i="2"/>
  <c r="AJ700" i="2"/>
  <c r="AK587" i="2"/>
  <c r="AJ587" i="2"/>
  <c r="AP587" i="2"/>
  <c r="AP720" i="2"/>
  <c r="AK720" i="2"/>
  <c r="AJ720" i="2"/>
  <c r="AP689" i="2"/>
  <c r="AJ689" i="2"/>
  <c r="AK689" i="2"/>
  <c r="AP679" i="2"/>
  <c r="AJ679" i="2"/>
  <c r="AK679" i="2"/>
  <c r="AK593" i="2"/>
  <c r="AJ593" i="2"/>
  <c r="AP593" i="2"/>
  <c r="AP676" i="2"/>
  <c r="AK676" i="2"/>
  <c r="AJ676" i="2"/>
  <c r="AJ697" i="2"/>
  <c r="AK697" i="2"/>
  <c r="AP697" i="2"/>
  <c r="AP933" i="2"/>
  <c r="AK933" i="2"/>
  <c r="AJ933" i="2"/>
  <c r="AP572" i="2"/>
  <c r="AK572" i="2"/>
  <c r="AJ572" i="2"/>
  <c r="AP636" i="2"/>
  <c r="AK636" i="2"/>
  <c r="AJ636" i="2"/>
  <c r="AP837" i="2"/>
  <c r="AK837" i="2"/>
  <c r="AJ837" i="2"/>
  <c r="AK1009" i="2"/>
  <c r="AP1009" i="2"/>
  <c r="AJ1009" i="2"/>
  <c r="AJ693" i="2"/>
  <c r="AP693" i="2"/>
  <c r="AK693" i="2"/>
  <c r="AP666" i="2"/>
  <c r="AK666" i="2"/>
  <c r="AJ666" i="2"/>
  <c r="AK842" i="2"/>
  <c r="AJ842" i="2"/>
  <c r="AP842" i="2"/>
  <c r="AP753" i="2"/>
  <c r="AK753" i="2"/>
  <c r="AJ753" i="2"/>
  <c r="AJ831" i="2"/>
  <c r="AP831" i="2"/>
  <c r="AK831" i="2"/>
  <c r="AP875" i="2"/>
  <c r="AJ875" i="2"/>
  <c r="AK875" i="2"/>
  <c r="AP812" i="2"/>
  <c r="AK812" i="2"/>
  <c r="AJ812" i="2"/>
  <c r="AP854" i="2"/>
  <c r="AK854" i="2"/>
  <c r="AJ854" i="2"/>
  <c r="AJ888" i="2"/>
  <c r="AK888" i="2"/>
  <c r="AP888" i="2"/>
  <c r="AK1049" i="2"/>
  <c r="AP1049" i="2"/>
  <c r="AJ1049" i="2"/>
  <c r="AK1025" i="2"/>
  <c r="AJ1025" i="2"/>
  <c r="AP1025" i="2"/>
  <c r="AK969" i="2"/>
  <c r="AJ969" i="2"/>
  <c r="AP969" i="2"/>
  <c r="AK1053" i="2"/>
  <c r="AJ1053" i="2"/>
  <c r="AP1053" i="2"/>
  <c r="AP996" i="2"/>
  <c r="AJ996" i="2"/>
  <c r="AK996" i="2"/>
  <c r="AP1060" i="2"/>
  <c r="AK1060" i="2"/>
  <c r="AJ1060" i="2"/>
  <c r="D30" i="2"/>
  <c r="F30" i="2"/>
  <c r="C30" i="2"/>
  <c r="E30" i="2"/>
  <c r="B30" i="2"/>
  <c r="G30" i="2"/>
  <c r="H30" i="2"/>
  <c r="AL87" i="2"/>
  <c r="AI87" i="2"/>
  <c r="AH87" i="2"/>
  <c r="AO87" i="2"/>
  <c r="AI684" i="2"/>
  <c r="AH684" i="2"/>
  <c r="AO684" i="2"/>
  <c r="AO100" i="2"/>
  <c r="AI100" i="2"/>
  <c r="AH100" i="2"/>
  <c r="AI292" i="2"/>
  <c r="AO292" i="2"/>
  <c r="AH292" i="2"/>
  <c r="AI185" i="2"/>
  <c r="AH185" i="2"/>
  <c r="AO185" i="2"/>
  <c r="AO141" i="2"/>
  <c r="AH141" i="2"/>
  <c r="AI141" i="2"/>
  <c r="AH282" i="2"/>
  <c r="AI282" i="2"/>
  <c r="AO282" i="2"/>
  <c r="AI681" i="2"/>
  <c r="AH681" i="2"/>
  <c r="AO681" i="2"/>
  <c r="AH334" i="2"/>
  <c r="AO334" i="2"/>
  <c r="AI334" i="2"/>
  <c r="AI108" i="2"/>
  <c r="AH108" i="2"/>
  <c r="AO108" i="2"/>
  <c r="AI585" i="2"/>
  <c r="AO585" i="2"/>
  <c r="AH585" i="2"/>
  <c r="AI240" i="2"/>
  <c r="AH240" i="2"/>
  <c r="AO240" i="2"/>
  <c r="AO268" i="2"/>
  <c r="AI268" i="2"/>
  <c r="AH268" i="2"/>
  <c r="AI150" i="2"/>
  <c r="AH150" i="2"/>
  <c r="AO150" i="2"/>
  <c r="AI967" i="2"/>
  <c r="AH967" i="2"/>
  <c r="AO967" i="2"/>
  <c r="AI425" i="2"/>
  <c r="AO425" i="2"/>
  <c r="AH425" i="2"/>
  <c r="AO293" i="2"/>
  <c r="AH293" i="2"/>
  <c r="AI293" i="2"/>
  <c r="AO634" i="2"/>
  <c r="AH634" i="2"/>
  <c r="AI634" i="2"/>
  <c r="AO335" i="2"/>
  <c r="AI335" i="2"/>
  <c r="AH335" i="2"/>
  <c r="AI401" i="2"/>
  <c r="AH401" i="2"/>
  <c r="AO401" i="2"/>
  <c r="AI584" i="2"/>
  <c r="AH584" i="2"/>
  <c r="AO584" i="2"/>
  <c r="AI556" i="2"/>
  <c r="AH556" i="2"/>
  <c r="AO556" i="2"/>
  <c r="AI265" i="2"/>
  <c r="AH265" i="2"/>
  <c r="AO265" i="2"/>
  <c r="AI653" i="2"/>
  <c r="AO653" i="2"/>
  <c r="AH653" i="2"/>
  <c r="AI804" i="2"/>
  <c r="AO804" i="2"/>
  <c r="AH804" i="2"/>
  <c r="AO666" i="2"/>
  <c r="AH666" i="2"/>
  <c r="AI666" i="2"/>
  <c r="AH696" i="2"/>
  <c r="AO696" i="2"/>
  <c r="AI696" i="2"/>
  <c r="AH466" i="2"/>
  <c r="AI466" i="2"/>
  <c r="AO466" i="2"/>
  <c r="AI651" i="2"/>
  <c r="AH651" i="2"/>
  <c r="AO651" i="2"/>
  <c r="AI385" i="2"/>
  <c r="AH385" i="2"/>
  <c r="AO385" i="2"/>
  <c r="AI517" i="2"/>
  <c r="AO517" i="2"/>
  <c r="AH517" i="2"/>
  <c r="AI505" i="2"/>
  <c r="AO505" i="2"/>
  <c r="AH505" i="2"/>
  <c r="AH403" i="2"/>
  <c r="AI403" i="2"/>
  <c r="AO403" i="2"/>
  <c r="AI892" i="2"/>
  <c r="AH892" i="2"/>
  <c r="AO892" i="2"/>
  <c r="AO858" i="2"/>
  <c r="AH858" i="2"/>
  <c r="AI858" i="2"/>
  <c r="AI488" i="2"/>
  <c r="AH488" i="2"/>
  <c r="AO488" i="2"/>
  <c r="AI939" i="2"/>
  <c r="AH939" i="2"/>
  <c r="AO939" i="2"/>
  <c r="AO755" i="2"/>
  <c r="AI755" i="2"/>
  <c r="AH755" i="2"/>
  <c r="AO874" i="2"/>
  <c r="AI874" i="2"/>
  <c r="AH874" i="2"/>
  <c r="AH491" i="2"/>
  <c r="AO491" i="2"/>
  <c r="AI491" i="2"/>
  <c r="AI753" i="2"/>
  <c r="AH753" i="2"/>
  <c r="AO753" i="2"/>
  <c r="AI658" i="2"/>
  <c r="AH658" i="2"/>
  <c r="AO658" i="2"/>
  <c r="AO817" i="2"/>
  <c r="AI817" i="2"/>
  <c r="AH817" i="2"/>
  <c r="AI860" i="2"/>
  <c r="AH860" i="2"/>
  <c r="AO860" i="2"/>
  <c r="AI640" i="2"/>
  <c r="AH640" i="2"/>
  <c r="AO640" i="2"/>
  <c r="AI685" i="2"/>
  <c r="AH685" i="2"/>
  <c r="AO685" i="2"/>
  <c r="AI760" i="2"/>
  <c r="AH760" i="2"/>
  <c r="AO760" i="2"/>
  <c r="AO775" i="2"/>
  <c r="AI775" i="2"/>
  <c r="AH775" i="2"/>
  <c r="AI729" i="2"/>
  <c r="AH729" i="2"/>
  <c r="AO729" i="2"/>
  <c r="AO808" i="2"/>
  <c r="AI808" i="2"/>
  <c r="AH808" i="2"/>
  <c r="AI790" i="2"/>
  <c r="AH790" i="2"/>
  <c r="AO790" i="2"/>
  <c r="AH819" i="2"/>
  <c r="AI819" i="2"/>
  <c r="AO819" i="2"/>
  <c r="AI937" i="2"/>
  <c r="AH937" i="2"/>
  <c r="AO937" i="2"/>
  <c r="AI1013" i="2"/>
  <c r="AH1013" i="2"/>
  <c r="AO1013" i="2"/>
  <c r="AH857" i="2"/>
  <c r="AO857" i="2"/>
  <c r="AI857" i="2"/>
  <c r="AI938" i="2"/>
  <c r="AH938" i="2"/>
  <c r="AO938" i="2"/>
  <c r="AI987" i="2"/>
  <c r="AO987" i="2"/>
  <c r="AH987" i="2"/>
  <c r="AO993" i="2"/>
  <c r="AI993" i="2"/>
  <c r="AH993" i="2"/>
  <c r="AI957" i="2"/>
  <c r="AH957" i="2"/>
  <c r="AO957" i="2"/>
  <c r="AO986" i="2"/>
  <c r="AI986" i="2"/>
  <c r="AH986" i="2"/>
  <c r="D50" i="2"/>
  <c r="H50" i="2"/>
  <c r="E50" i="2"/>
  <c r="B50" i="2"/>
  <c r="G50" i="2"/>
  <c r="F50" i="2"/>
  <c r="C50" i="2"/>
  <c r="D62" i="2"/>
  <c r="B62" i="2"/>
  <c r="G62" i="2"/>
  <c r="F62" i="2"/>
  <c r="E62" i="2"/>
  <c r="C62" i="2"/>
  <c r="H62" i="2"/>
  <c r="AX92" i="2"/>
  <c r="AY92" i="2" s="1"/>
  <c r="AZ92" i="2" s="1"/>
  <c r="AO133" i="2"/>
  <c r="AI133" i="2"/>
  <c r="AH133" i="2"/>
  <c r="D36" i="2"/>
  <c r="B36" i="2"/>
  <c r="F36" i="2"/>
  <c r="C36" i="2"/>
  <c r="H36" i="2"/>
  <c r="G36" i="2"/>
  <c r="E36" i="2"/>
  <c r="AI111" i="2"/>
  <c r="AH111" i="2"/>
  <c r="AO111" i="2"/>
  <c r="AI742" i="2"/>
  <c r="AH742" i="2"/>
  <c r="AO742" i="2"/>
  <c r="AI101" i="2"/>
  <c r="AO101" i="2"/>
  <c r="AH101" i="2"/>
  <c r="AO336" i="2"/>
  <c r="AI336" i="2"/>
  <c r="AH336" i="2"/>
  <c r="AI424" i="2"/>
  <c r="AH424" i="2"/>
  <c r="AO424" i="2"/>
  <c r="AO383" i="2"/>
  <c r="AI383" i="2"/>
  <c r="AH383" i="2"/>
  <c r="AO291" i="2"/>
  <c r="AI291" i="2"/>
  <c r="AH291" i="2"/>
  <c r="AO736" i="2"/>
  <c r="AI736" i="2"/>
  <c r="AH736" i="2"/>
  <c r="AO339" i="2"/>
  <c r="AI339" i="2"/>
  <c r="AH339" i="2"/>
  <c r="AI124" i="2"/>
  <c r="AH124" i="2"/>
  <c r="AO124" i="2"/>
  <c r="AO591" i="2"/>
  <c r="AH591" i="2"/>
  <c r="AI591" i="2"/>
  <c r="AI288" i="2"/>
  <c r="AH288" i="2"/>
  <c r="AO288" i="2"/>
  <c r="AO295" i="2"/>
  <c r="AI295" i="2"/>
  <c r="AH295" i="2"/>
  <c r="AH156" i="2"/>
  <c r="AO156" i="2"/>
  <c r="AI156" i="2"/>
  <c r="AO96" i="2"/>
  <c r="AI96" i="2"/>
  <c r="AH96" i="2"/>
  <c r="AO502" i="2"/>
  <c r="AI502" i="2"/>
  <c r="AH502" i="2"/>
  <c r="AI428" i="2"/>
  <c r="AH428" i="2"/>
  <c r="AO428" i="2"/>
  <c r="AI645" i="2"/>
  <c r="AH645" i="2"/>
  <c r="AO645" i="2"/>
  <c r="AO376" i="2"/>
  <c r="AI376" i="2"/>
  <c r="AH376" i="2"/>
  <c r="AI412" i="2"/>
  <c r="AH412" i="2"/>
  <c r="AO412" i="2"/>
  <c r="AO646" i="2"/>
  <c r="AI646" i="2"/>
  <c r="AH646" i="2"/>
  <c r="AI766" i="2"/>
  <c r="AH766" i="2"/>
  <c r="AO766" i="2"/>
  <c r="AI271" i="2"/>
  <c r="AO271" i="2"/>
  <c r="AH271" i="2"/>
  <c r="AI728" i="2"/>
  <c r="AO728" i="2"/>
  <c r="AH728" i="2"/>
  <c r="AO890" i="2"/>
  <c r="AI890" i="2"/>
  <c r="AH890" i="2"/>
  <c r="AI316" i="2"/>
  <c r="AH316" i="2"/>
  <c r="AO316" i="2"/>
  <c r="AI740" i="2"/>
  <c r="AO740" i="2"/>
  <c r="AH740" i="2"/>
  <c r="AO470" i="2"/>
  <c r="AH470" i="2"/>
  <c r="AI470" i="2"/>
  <c r="AI769" i="2"/>
  <c r="AH769" i="2"/>
  <c r="AO769" i="2"/>
  <c r="AI389" i="2"/>
  <c r="AH389" i="2"/>
  <c r="AO389" i="2"/>
  <c r="AO542" i="2"/>
  <c r="AH542" i="2"/>
  <c r="AI542" i="2"/>
  <c r="AO510" i="2"/>
  <c r="AH510" i="2"/>
  <c r="AI510" i="2"/>
  <c r="AI416" i="2"/>
  <c r="AH416" i="2"/>
  <c r="AO416" i="2"/>
  <c r="AI917" i="2"/>
  <c r="AH917" i="2"/>
  <c r="AO917" i="2"/>
  <c r="AI879" i="2"/>
  <c r="AH879" i="2"/>
  <c r="AO879" i="2"/>
  <c r="AI492" i="2"/>
  <c r="AH492" i="2"/>
  <c r="AO492" i="2"/>
  <c r="AH973" i="2"/>
  <c r="AO973" i="2"/>
  <c r="AI973" i="2"/>
  <c r="AO784" i="2"/>
  <c r="AH784" i="2"/>
  <c r="AI784" i="2"/>
  <c r="AI1052" i="2"/>
  <c r="AH1052" i="2"/>
  <c r="AO1052" i="2"/>
  <c r="AI495" i="2"/>
  <c r="AH495" i="2"/>
  <c r="AO495" i="2"/>
  <c r="AO811" i="2"/>
  <c r="AI811" i="2"/>
  <c r="AH811" i="2"/>
  <c r="AI665" i="2"/>
  <c r="AH665" i="2"/>
  <c r="AO665" i="2"/>
  <c r="AH835" i="2"/>
  <c r="AO835" i="2"/>
  <c r="AI835" i="2"/>
  <c r="AH901" i="2"/>
  <c r="AO901" i="2"/>
  <c r="AI901" i="2"/>
  <c r="AO664" i="2"/>
  <c r="AH664" i="2"/>
  <c r="AI664" i="2"/>
  <c r="AH694" i="2"/>
  <c r="AO694" i="2"/>
  <c r="AI694" i="2"/>
  <c r="AI773" i="2"/>
  <c r="AH773" i="2"/>
  <c r="AO773" i="2"/>
  <c r="AI824" i="2"/>
  <c r="AH824" i="2"/>
  <c r="AO824" i="2"/>
  <c r="AI734" i="2"/>
  <c r="AH734" i="2"/>
  <c r="AO734" i="2"/>
  <c r="AO830" i="2"/>
  <c r="AI830" i="2"/>
  <c r="AH830" i="2"/>
  <c r="AO795" i="2"/>
  <c r="AI795" i="2"/>
  <c r="AH795" i="2"/>
  <c r="AO822" i="2"/>
  <c r="AI822" i="2"/>
  <c r="AH822" i="2"/>
  <c r="AO1022" i="2"/>
  <c r="AI1022" i="2"/>
  <c r="AH1022" i="2"/>
  <c r="AI1032" i="2"/>
  <c r="AH1032" i="2"/>
  <c r="AO1032" i="2"/>
  <c r="AI888" i="2"/>
  <c r="AH888" i="2"/>
  <c r="AO888" i="2"/>
  <c r="AI943" i="2"/>
  <c r="AH943" i="2"/>
  <c r="AO943" i="2"/>
  <c r="AI996" i="2"/>
  <c r="AH996" i="2"/>
  <c r="AO996" i="2"/>
  <c r="AI1016" i="2"/>
  <c r="AH1016" i="2"/>
  <c r="AO1016" i="2"/>
  <c r="AI961" i="2"/>
  <c r="AH961" i="2"/>
  <c r="AO961" i="2"/>
  <c r="AI992" i="2"/>
  <c r="AH992" i="2"/>
  <c r="AO992" i="2"/>
  <c r="D58" i="2"/>
  <c r="B58" i="2"/>
  <c r="E58" i="2"/>
  <c r="G58" i="2"/>
  <c r="F58" i="2"/>
  <c r="C58" i="2"/>
  <c r="H58" i="2"/>
  <c r="AP372" i="2"/>
  <c r="AK372" i="2"/>
  <c r="AJ372" i="2"/>
  <c r="AJ460" i="2"/>
  <c r="AK460" i="2"/>
  <c r="AP460" i="2"/>
  <c r="AK374" i="2"/>
  <c r="AJ374" i="2"/>
  <c r="AP374" i="2"/>
  <c r="AJ468" i="2"/>
  <c r="AK468" i="2"/>
  <c r="AP468" i="2"/>
  <c r="AP708" i="2"/>
  <c r="AK708" i="2"/>
  <c r="AJ708" i="2"/>
  <c r="AK1000" i="2"/>
  <c r="AJ1000" i="2"/>
  <c r="AP1000" i="2"/>
  <c r="AP425" i="2"/>
  <c r="AK425" i="2"/>
  <c r="AJ425" i="2"/>
  <c r="AK346" i="2"/>
  <c r="AJ346" i="2"/>
  <c r="AP346" i="2"/>
  <c r="AP303" i="2"/>
  <c r="AK303" i="2"/>
  <c r="AJ303" i="2"/>
  <c r="AP653" i="2"/>
  <c r="AK653" i="2"/>
  <c r="AJ653" i="2"/>
  <c r="AP380" i="2"/>
  <c r="AK380" i="2"/>
  <c r="AJ380" i="2"/>
  <c r="AK370" i="2"/>
  <c r="AJ370" i="2"/>
  <c r="AP370" i="2"/>
  <c r="AP332" i="2"/>
  <c r="AK332" i="2"/>
  <c r="AJ332" i="2"/>
  <c r="AK433" i="2"/>
  <c r="AJ433" i="2"/>
  <c r="AP433" i="2"/>
  <c r="AP1043" i="2"/>
  <c r="AK1043" i="2"/>
  <c r="AJ1043" i="2"/>
  <c r="AK333" i="2"/>
  <c r="AJ333" i="2"/>
  <c r="AP333" i="2"/>
  <c r="AJ397" i="2"/>
  <c r="AK397" i="2"/>
  <c r="AP397" i="2"/>
  <c r="AJ476" i="2"/>
  <c r="AK476" i="2"/>
  <c r="AP476" i="2"/>
  <c r="AP438" i="2"/>
  <c r="AK438" i="2"/>
  <c r="AJ438" i="2"/>
  <c r="AK778" i="2"/>
  <c r="AJ778" i="2"/>
  <c r="AP778" i="2"/>
  <c r="AK614" i="2"/>
  <c r="AJ614" i="2"/>
  <c r="AP614" i="2"/>
  <c r="AP779" i="2"/>
  <c r="AJ779" i="2"/>
  <c r="AK779" i="2"/>
  <c r="AP784" i="2"/>
  <c r="AK784" i="2"/>
  <c r="AJ784" i="2"/>
  <c r="AP706" i="2"/>
  <c r="AK706" i="2"/>
  <c r="AJ706" i="2"/>
  <c r="AK601" i="2"/>
  <c r="AJ601" i="2"/>
  <c r="AP601" i="2"/>
  <c r="AK714" i="2"/>
  <c r="AJ714" i="2"/>
  <c r="AP714" i="2"/>
  <c r="AP833" i="2"/>
  <c r="AK833" i="2"/>
  <c r="AJ833" i="2"/>
  <c r="AK999" i="2"/>
  <c r="AP999" i="2"/>
  <c r="AJ999" i="2"/>
  <c r="AP580" i="2"/>
  <c r="AJ580" i="2"/>
  <c r="AK580" i="2"/>
  <c r="AK664" i="2"/>
  <c r="AJ664" i="2"/>
  <c r="AP664" i="2"/>
  <c r="AP909" i="2"/>
  <c r="AK909" i="2"/>
  <c r="AJ909" i="2"/>
  <c r="AP752" i="2"/>
  <c r="AK752" i="2"/>
  <c r="AJ752" i="2"/>
  <c r="AP699" i="2"/>
  <c r="AJ699" i="2"/>
  <c r="AK699" i="2"/>
  <c r="AK762" i="2"/>
  <c r="AP762" i="2"/>
  <c r="AJ762" i="2"/>
  <c r="AP859" i="2"/>
  <c r="AK859" i="2"/>
  <c r="AJ859" i="2"/>
  <c r="AP761" i="2"/>
  <c r="AJ761" i="2"/>
  <c r="AK761" i="2"/>
  <c r="AK873" i="2"/>
  <c r="AJ873" i="2"/>
  <c r="AP873" i="2"/>
  <c r="AK929" i="2"/>
  <c r="AJ929" i="2"/>
  <c r="AP929" i="2"/>
  <c r="AP820" i="2"/>
  <c r="AK820" i="2"/>
  <c r="AJ820" i="2"/>
  <c r="AP879" i="2"/>
  <c r="AJ879" i="2"/>
  <c r="AK879" i="2"/>
  <c r="AP894" i="2"/>
  <c r="AK894" i="2"/>
  <c r="AJ894" i="2"/>
  <c r="AJ910" i="2"/>
  <c r="AP910" i="2"/>
  <c r="AK910" i="2"/>
  <c r="AP1078" i="2"/>
  <c r="AK1078" i="2"/>
  <c r="AJ1078" i="2"/>
  <c r="AP978" i="2"/>
  <c r="AK978" i="2"/>
  <c r="AJ978" i="2"/>
  <c r="AP986" i="2"/>
  <c r="AK986" i="2"/>
  <c r="AJ986" i="2"/>
  <c r="AK1004" i="2"/>
  <c r="AJ1004" i="2"/>
  <c r="AP1004" i="2"/>
  <c r="AK1068" i="2"/>
  <c r="AJ1068" i="2"/>
  <c r="AP1068" i="2"/>
  <c r="AO91" i="2"/>
  <c r="AH91" i="2"/>
  <c r="AI91" i="2"/>
  <c r="AI188" i="2"/>
  <c r="AH188" i="2"/>
  <c r="AO188" i="2"/>
  <c r="AO343" i="2"/>
  <c r="AI343" i="2"/>
  <c r="AH343" i="2"/>
  <c r="AO160" i="2"/>
  <c r="AI160" i="2"/>
  <c r="AH160" i="2"/>
  <c r="AO153" i="2"/>
  <c r="AH153" i="2"/>
  <c r="AI153" i="2"/>
  <c r="AI131" i="2"/>
  <c r="AH131" i="2"/>
  <c r="AO131" i="2"/>
  <c r="AO328" i="2"/>
  <c r="AI328" i="2"/>
  <c r="AH328" i="2"/>
  <c r="AO162" i="2"/>
  <c r="AH162" i="2"/>
  <c r="AI162" i="2"/>
  <c r="AO580" i="2"/>
  <c r="AH580" i="2"/>
  <c r="AI580" i="2"/>
  <c r="AI697" i="2"/>
  <c r="AH697" i="2"/>
  <c r="AO697" i="2"/>
  <c r="AO434" i="2"/>
  <c r="AI434" i="2"/>
  <c r="AH434" i="2"/>
  <c r="AO800" i="2"/>
  <c r="AI800" i="2"/>
  <c r="AH800" i="2"/>
  <c r="AH270" i="2"/>
  <c r="AO270" i="2"/>
  <c r="AI270" i="2"/>
  <c r="AI749" i="2"/>
  <c r="AH749" i="2"/>
  <c r="AO749" i="2"/>
  <c r="AH823" i="2"/>
  <c r="AO823" i="2"/>
  <c r="AI823" i="2"/>
  <c r="AI551" i="2"/>
  <c r="AH551" i="2"/>
  <c r="AO551" i="2"/>
  <c r="AO419" i="2"/>
  <c r="AH419" i="2"/>
  <c r="AI419" i="2"/>
  <c r="AO1002" i="2"/>
  <c r="AH1002" i="2"/>
  <c r="AI1002" i="2"/>
  <c r="AI1048" i="2"/>
  <c r="AH1048" i="2"/>
  <c r="AO1048" i="2"/>
  <c r="AI435" i="2"/>
  <c r="AH435" i="2"/>
  <c r="AO435" i="2"/>
  <c r="AO832" i="2"/>
  <c r="AI832" i="2"/>
  <c r="AH832" i="2"/>
  <c r="AI952" i="2"/>
  <c r="AO952" i="2"/>
  <c r="AH952" i="2"/>
  <c r="AI733" i="2"/>
  <c r="AH733" i="2"/>
  <c r="AO733" i="2"/>
  <c r="AO846" i="2"/>
  <c r="AI846" i="2"/>
  <c r="AH846" i="2"/>
  <c r="AI848" i="2"/>
  <c r="AH848" i="2"/>
  <c r="AO848" i="2"/>
  <c r="AO837" i="2"/>
  <c r="AI837" i="2"/>
  <c r="AH837" i="2"/>
  <c r="AO1037" i="2"/>
  <c r="AI1037" i="2"/>
  <c r="AH1037" i="2"/>
  <c r="AO955" i="2"/>
  <c r="AH955" i="2"/>
  <c r="AI955" i="2"/>
  <c r="AO1014" i="2"/>
  <c r="AI1014" i="2"/>
  <c r="AH1014" i="2"/>
  <c r="AO1031" i="2"/>
  <c r="AI1031" i="2"/>
  <c r="AH1031" i="2"/>
  <c r="AI965" i="2"/>
  <c r="AH965" i="2"/>
  <c r="AO965" i="2"/>
  <c r="AO1015" i="2"/>
  <c r="AH1015" i="2"/>
  <c r="AI1015" i="2"/>
  <c r="D28" i="2"/>
  <c r="B28" i="2"/>
  <c r="G28" i="2"/>
  <c r="E28" i="2"/>
  <c r="C28" i="2"/>
  <c r="H28" i="2"/>
  <c r="F28" i="2"/>
  <c r="D52" i="2"/>
  <c r="F52" i="2"/>
  <c r="G52" i="2"/>
  <c r="H52" i="2"/>
  <c r="E52" i="2"/>
  <c r="B52" i="2"/>
  <c r="C52" i="2"/>
  <c r="AO323" i="2"/>
  <c r="AI323" i="2"/>
  <c r="AH323" i="2"/>
  <c r="AI138" i="2"/>
  <c r="AH138" i="2"/>
  <c r="AO138" i="2"/>
  <c r="AI127" i="2"/>
  <c r="AH127" i="2"/>
  <c r="AO127" i="2"/>
  <c r="AI453" i="2"/>
  <c r="AO453" i="2"/>
  <c r="AH453" i="2"/>
  <c r="AI348" i="2"/>
  <c r="AH348" i="2"/>
  <c r="AO348" i="2"/>
  <c r="AO606" i="2"/>
  <c r="AI606" i="2"/>
  <c r="AH606" i="2"/>
  <c r="AO307" i="2"/>
  <c r="AI307" i="2"/>
  <c r="AH307" i="2"/>
  <c r="AO112" i="2"/>
  <c r="AH112" i="2"/>
  <c r="AI112" i="2"/>
  <c r="AI532" i="2"/>
  <c r="AH532" i="2"/>
  <c r="AO532" i="2"/>
  <c r="AH378" i="2"/>
  <c r="AO378" i="2"/>
  <c r="AI378" i="2"/>
  <c r="AI695" i="2"/>
  <c r="AH695" i="2"/>
  <c r="AO695" i="2"/>
  <c r="AI277" i="2"/>
  <c r="AO277" i="2"/>
  <c r="AH277" i="2"/>
  <c r="AI980" i="2"/>
  <c r="AH980" i="2"/>
  <c r="AO980" i="2"/>
  <c r="AO324" i="2"/>
  <c r="AH324" i="2"/>
  <c r="AI324" i="2"/>
  <c r="AO527" i="2"/>
  <c r="AH527" i="2"/>
  <c r="AI527" i="2"/>
  <c r="AI393" i="2"/>
  <c r="AH393" i="2"/>
  <c r="AO393" i="2"/>
  <c r="AI533" i="2"/>
  <c r="AO533" i="2"/>
  <c r="AH533" i="2"/>
  <c r="AH989" i="2"/>
  <c r="AO989" i="2"/>
  <c r="AI989" i="2"/>
  <c r="AI496" i="2"/>
  <c r="AH496" i="2"/>
  <c r="AO496" i="2"/>
  <c r="AI786" i="2"/>
  <c r="AH786" i="2"/>
  <c r="AO786" i="2"/>
  <c r="AI499" i="2"/>
  <c r="AH499" i="2"/>
  <c r="AO499" i="2"/>
  <c r="AO668" i="2"/>
  <c r="AI668" i="2"/>
  <c r="AH668" i="2"/>
  <c r="AO862" i="2"/>
  <c r="AI862" i="2"/>
  <c r="AH862" i="2"/>
  <c r="AH670" i="2"/>
  <c r="AI670" i="2"/>
  <c r="AO670" i="2"/>
  <c r="AI778" i="2"/>
  <c r="AH778" i="2"/>
  <c r="AO778" i="2"/>
  <c r="AO739" i="2"/>
  <c r="AH739" i="2"/>
  <c r="AI739" i="2"/>
  <c r="AH815" i="2"/>
  <c r="AI815" i="2"/>
  <c r="AO815" i="2"/>
  <c r="AH844" i="2"/>
  <c r="AI844" i="2"/>
  <c r="AO844" i="2"/>
  <c r="AH891" i="2"/>
  <c r="AI891" i="2"/>
  <c r="AO891" i="2"/>
  <c r="AP950" i="2"/>
  <c r="AK950" i="2"/>
  <c r="AJ950" i="2"/>
  <c r="AK216" i="2"/>
  <c r="AP216" i="2"/>
  <c r="AJ216" i="2"/>
  <c r="AP107" i="2"/>
  <c r="AK107" i="2"/>
  <c r="AJ107" i="2"/>
  <c r="AP106" i="2"/>
  <c r="AK106" i="2"/>
  <c r="AJ106" i="2"/>
  <c r="AJ655" i="2"/>
  <c r="AP655" i="2"/>
  <c r="AK655" i="2"/>
  <c r="AP482" i="2"/>
  <c r="AK482" i="2"/>
  <c r="AJ482" i="2"/>
  <c r="AJ198" i="2"/>
  <c r="AK198" i="2"/>
  <c r="AP198" i="2"/>
  <c r="AK244" i="2"/>
  <c r="AJ244" i="2"/>
  <c r="AP244" i="2"/>
  <c r="AP99" i="2"/>
  <c r="AK99" i="2"/>
  <c r="AJ99" i="2"/>
  <c r="AP672" i="2"/>
  <c r="AK672" i="2"/>
  <c r="AJ672" i="2"/>
  <c r="AP804" i="2"/>
  <c r="AK804" i="2"/>
  <c r="AJ804" i="2"/>
  <c r="AK158" i="2"/>
  <c r="AJ158" i="2"/>
  <c r="AP158" i="2"/>
  <c r="AP459" i="2"/>
  <c r="AK459" i="2"/>
  <c r="AJ459" i="2"/>
  <c r="AP443" i="2"/>
  <c r="AJ443" i="2"/>
  <c r="AK443" i="2"/>
  <c r="AP254" i="2"/>
  <c r="AK254" i="2"/>
  <c r="AJ254" i="2"/>
  <c r="AK366" i="2"/>
  <c r="AJ366" i="2"/>
  <c r="AP366" i="2"/>
  <c r="AK378" i="2"/>
  <c r="AJ378" i="2"/>
  <c r="AP378" i="2"/>
  <c r="AK314" i="2"/>
  <c r="AJ314" i="2"/>
  <c r="AP314" i="2"/>
  <c r="AP698" i="2"/>
  <c r="AK698" i="2"/>
  <c r="AJ698" i="2"/>
  <c r="AJ440" i="2"/>
  <c r="AK440" i="2"/>
  <c r="AP440" i="2"/>
  <c r="AP415" i="2"/>
  <c r="AK415" i="2"/>
  <c r="AJ415" i="2"/>
  <c r="AP340" i="2"/>
  <c r="AK340" i="2"/>
  <c r="AJ340" i="2"/>
  <c r="AP547" i="2"/>
  <c r="AK547" i="2"/>
  <c r="AJ547" i="2"/>
  <c r="AP264" i="2"/>
  <c r="AK264" i="2"/>
  <c r="AJ264" i="2"/>
  <c r="AJ337" i="2"/>
  <c r="AP337" i="2"/>
  <c r="AK337" i="2"/>
  <c r="AP410" i="2"/>
  <c r="AK410" i="2"/>
  <c r="AJ410" i="2"/>
  <c r="AJ484" i="2"/>
  <c r="AK484" i="2"/>
  <c r="AP484" i="2"/>
  <c r="AJ449" i="2"/>
  <c r="AP449" i="2"/>
  <c r="AK449" i="2"/>
  <c r="AK790" i="2"/>
  <c r="AP790" i="2"/>
  <c r="AJ790" i="2"/>
  <c r="AK647" i="2"/>
  <c r="AJ647" i="2"/>
  <c r="AP647" i="2"/>
  <c r="AP829" i="2"/>
  <c r="AK829" i="2"/>
  <c r="AJ829" i="2"/>
  <c r="AK786" i="2"/>
  <c r="AP786" i="2"/>
  <c r="AJ786" i="2"/>
  <c r="AP712" i="2"/>
  <c r="AJ712" i="2"/>
  <c r="AK712" i="2"/>
  <c r="AK605" i="2"/>
  <c r="AJ605" i="2"/>
  <c r="AP605" i="2"/>
  <c r="AK718" i="2"/>
  <c r="AP718" i="2"/>
  <c r="AJ718" i="2"/>
  <c r="AP883" i="2"/>
  <c r="AJ883" i="2"/>
  <c r="AK883" i="2"/>
  <c r="AJ520" i="2"/>
  <c r="AK520" i="2"/>
  <c r="AP520" i="2"/>
  <c r="AJ584" i="2"/>
  <c r="AP584" i="2"/>
  <c r="AK584" i="2"/>
  <c r="AP701" i="2"/>
  <c r="AK701" i="2"/>
  <c r="AJ701" i="2"/>
  <c r="AJ960" i="2"/>
  <c r="AK960" i="2"/>
  <c r="AP960" i="2"/>
  <c r="AK770" i="2"/>
  <c r="AJ770" i="2"/>
  <c r="AP770" i="2"/>
  <c r="AJ702" i="2"/>
  <c r="AP702" i="2"/>
  <c r="AK702" i="2"/>
  <c r="AP767" i="2"/>
  <c r="AK767" i="2"/>
  <c r="AJ767" i="2"/>
  <c r="AK864" i="2"/>
  <c r="AJ864" i="2"/>
  <c r="AP864" i="2"/>
  <c r="AK765" i="2"/>
  <c r="AJ765" i="2"/>
  <c r="AP765" i="2"/>
  <c r="AP886" i="2"/>
  <c r="AJ886" i="2"/>
  <c r="AK886" i="2"/>
  <c r="AP937" i="2"/>
  <c r="AJ937" i="2"/>
  <c r="AK937" i="2"/>
  <c r="AP824" i="2"/>
  <c r="AJ824" i="2"/>
  <c r="AK824" i="2"/>
  <c r="AP882" i="2"/>
  <c r="AK882" i="2"/>
  <c r="AJ882" i="2"/>
  <c r="AJ897" i="2"/>
  <c r="AP897" i="2"/>
  <c r="AK897" i="2"/>
  <c r="AK926" i="2"/>
  <c r="AJ926" i="2"/>
  <c r="AP926" i="2"/>
  <c r="AP906" i="2"/>
  <c r="AK906" i="2"/>
  <c r="AJ906" i="2"/>
  <c r="AK1007" i="2"/>
  <c r="AJ1007" i="2"/>
  <c r="AP1007" i="2"/>
  <c r="AP1015" i="2"/>
  <c r="AK1015" i="2"/>
  <c r="AJ1015" i="2"/>
  <c r="AP1008" i="2"/>
  <c r="AK1008" i="2"/>
  <c r="AJ1008" i="2"/>
  <c r="AK1072" i="2"/>
  <c r="AJ1072" i="2"/>
  <c r="AP1072" i="2"/>
  <c r="AO247" i="2"/>
  <c r="AI247" i="2"/>
  <c r="AH247" i="2"/>
  <c r="C49" i="2"/>
  <c r="B49" i="2"/>
  <c r="D49" i="2"/>
  <c r="H49" i="2"/>
  <c r="G49" i="2"/>
  <c r="E49" i="2"/>
  <c r="F49" i="2"/>
  <c r="AH257" i="2"/>
  <c r="AO257" i="2"/>
  <c r="AI257" i="2"/>
  <c r="AO120" i="2"/>
  <c r="AI120" i="2"/>
  <c r="AH120" i="2"/>
  <c r="AO222" i="2"/>
  <c r="AI222" i="2"/>
  <c r="AH222" i="2"/>
  <c r="AO152" i="2"/>
  <c r="AI152" i="2"/>
  <c r="AH152" i="2"/>
  <c r="AH346" i="2"/>
  <c r="AO346" i="2"/>
  <c r="AI346" i="2"/>
  <c r="AO199" i="2"/>
  <c r="AI199" i="2"/>
  <c r="AH199" i="2"/>
  <c r="AO171" i="2"/>
  <c r="AI171" i="2"/>
  <c r="AH171" i="2"/>
  <c r="AI531" i="2"/>
  <c r="AH531" i="2"/>
  <c r="AO531" i="2"/>
  <c r="AI159" i="2"/>
  <c r="AO159" i="2"/>
  <c r="AH159" i="2"/>
  <c r="AH398" i="2"/>
  <c r="AO398" i="2"/>
  <c r="AI398" i="2"/>
  <c r="AI142" i="2"/>
  <c r="AH142" i="2"/>
  <c r="AO142" i="2"/>
  <c r="AH678" i="2"/>
  <c r="AO678" i="2"/>
  <c r="AI678" i="2"/>
  <c r="AO352" i="2"/>
  <c r="AI352" i="2"/>
  <c r="AH352" i="2"/>
  <c r="AH309" i="2"/>
  <c r="AO309" i="2"/>
  <c r="AI309" i="2"/>
  <c r="AH168" i="2"/>
  <c r="AI168" i="2"/>
  <c r="AO168" i="2"/>
  <c r="AI128" i="2"/>
  <c r="AH128" i="2"/>
  <c r="AO128" i="2"/>
  <c r="AO610" i="2"/>
  <c r="AI610" i="2"/>
  <c r="AH610" i="2"/>
  <c r="AO550" i="2"/>
  <c r="AH550" i="2"/>
  <c r="AI550" i="2"/>
  <c r="AO707" i="2"/>
  <c r="AH707" i="2"/>
  <c r="AI707" i="2"/>
  <c r="AI380" i="2"/>
  <c r="AH380" i="2"/>
  <c r="AO380" i="2"/>
  <c r="AI445" i="2"/>
  <c r="AO445" i="2"/>
  <c r="AH445" i="2"/>
  <c r="AO225" i="2"/>
  <c r="AH225" i="2"/>
  <c r="AI225" i="2"/>
  <c r="AI940" i="2"/>
  <c r="AH940" i="2"/>
  <c r="AO940" i="2"/>
  <c r="AO303" i="2"/>
  <c r="AI303" i="2"/>
  <c r="AH303" i="2"/>
  <c r="AO991" i="2"/>
  <c r="AH991" i="2"/>
  <c r="AI991" i="2"/>
  <c r="AO276" i="2"/>
  <c r="AH276" i="2"/>
  <c r="AI276" i="2"/>
  <c r="AO332" i="2"/>
  <c r="AI332" i="2"/>
  <c r="AH332" i="2"/>
  <c r="AO836" i="2"/>
  <c r="AI836" i="2"/>
  <c r="AH836" i="2"/>
  <c r="AO570" i="2"/>
  <c r="AI570" i="2"/>
  <c r="AH570" i="2"/>
  <c r="AI882" i="2"/>
  <c r="AH882" i="2"/>
  <c r="AO882" i="2"/>
  <c r="AI397" i="2"/>
  <c r="AH397" i="2"/>
  <c r="AO397" i="2"/>
  <c r="AI569" i="2"/>
  <c r="AH569" i="2"/>
  <c r="AO569" i="2"/>
  <c r="AH544" i="2"/>
  <c r="AO544" i="2"/>
  <c r="AI544" i="2"/>
  <c r="AI432" i="2"/>
  <c r="AH432" i="2"/>
  <c r="AO432" i="2"/>
  <c r="AI512" i="2"/>
  <c r="AH512" i="2"/>
  <c r="AO512" i="2"/>
  <c r="AI1019" i="2"/>
  <c r="AO1019" i="2"/>
  <c r="AH1019" i="2"/>
  <c r="AI500" i="2"/>
  <c r="AH500" i="2"/>
  <c r="AO500" i="2"/>
  <c r="AH515" i="2"/>
  <c r="AI515" i="2"/>
  <c r="AO515" i="2"/>
  <c r="AI796" i="2"/>
  <c r="AO796" i="2"/>
  <c r="AH796" i="2"/>
  <c r="AH439" i="2"/>
  <c r="AO439" i="2"/>
  <c r="AI439" i="2"/>
  <c r="AI503" i="2"/>
  <c r="AH503" i="2"/>
  <c r="AO503" i="2"/>
  <c r="AO1003" i="2"/>
  <c r="AI1003" i="2"/>
  <c r="AH1003" i="2"/>
  <c r="AI676" i="2"/>
  <c r="AO676" i="2"/>
  <c r="AH676" i="2"/>
  <c r="AH924" i="2"/>
  <c r="AO924" i="2"/>
  <c r="AI924" i="2"/>
  <c r="AO999" i="2"/>
  <c r="AI999" i="2"/>
  <c r="AH999" i="2"/>
  <c r="AI701" i="2"/>
  <c r="AH701" i="2"/>
  <c r="AO701" i="2"/>
  <c r="AI777" i="2"/>
  <c r="AH777" i="2"/>
  <c r="AO777" i="2"/>
  <c r="AO783" i="2"/>
  <c r="AI783" i="2"/>
  <c r="AH783" i="2"/>
  <c r="AH865" i="2"/>
  <c r="AO865" i="2"/>
  <c r="AI865" i="2"/>
  <c r="AH780" i="2"/>
  <c r="AO780" i="2"/>
  <c r="AI780" i="2"/>
  <c r="AO887" i="2"/>
  <c r="AI887" i="2"/>
  <c r="AH887" i="2"/>
  <c r="AI828" i="2"/>
  <c r="AH828" i="2"/>
  <c r="AO828" i="2"/>
  <c r="AI866" i="2"/>
  <c r="AH866" i="2"/>
  <c r="AO866" i="2"/>
  <c r="AI868" i="2"/>
  <c r="AH868" i="2"/>
  <c r="AO868" i="2"/>
  <c r="AI851" i="2"/>
  <c r="AO851" i="2"/>
  <c r="AH851" i="2"/>
  <c r="AH894" i="2"/>
  <c r="AI894" i="2"/>
  <c r="AO894" i="2"/>
  <c r="AO974" i="2"/>
  <c r="AI974" i="2"/>
  <c r="AH974" i="2"/>
  <c r="AO1025" i="2"/>
  <c r="AI1025" i="2"/>
  <c r="AH1025" i="2"/>
  <c r="AI909" i="2"/>
  <c r="AH909" i="2"/>
  <c r="AO909" i="2"/>
  <c r="AI972" i="2"/>
  <c r="AH972" i="2"/>
  <c r="AO972" i="2"/>
  <c r="AO1018" i="2"/>
  <c r="AI1018" i="2"/>
  <c r="AH1018" i="2"/>
  <c r="D32" i="2"/>
  <c r="G32" i="2"/>
  <c r="C32" i="2"/>
  <c r="B32" i="2"/>
  <c r="H32" i="2"/>
  <c r="F32" i="2"/>
  <c r="E32" i="2"/>
  <c r="I12" i="2" l="1"/>
  <c r="I14" i="2" s="1"/>
  <c r="I16" i="2" s="1"/>
  <c r="BI89" i="2"/>
  <c r="I7" i="2"/>
  <c r="I9" i="2" s="1"/>
  <c r="BI90" i="2"/>
  <c r="I15" i="2" l="1"/>
  <c r="I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4" authorId="0" shapeId="0" xr:uid="{00000000-0006-0000-0100-000001000000}">
      <text>
        <r>
          <rPr>
            <sz val="11"/>
            <color theme="1"/>
            <rFont val="Calibri"/>
            <family val="2"/>
          </rPr>
          <t>Saisir Q001 à Q200. Les questions sont en A83:M282.</t>
        </r>
      </text>
    </comment>
    <comment ref="D4" authorId="0" shapeId="0" xr:uid="{00000000-0006-0000-0100-000002000000}">
      <text>
        <r>
          <rPr>
            <sz val="11"/>
            <color theme="1"/>
            <rFont val="Calibri"/>
            <family val="2"/>
          </rPr>
          <t>Saisir CFA ou PRO. Les critères COMMUN sont intégrés dans les deux niveaux.</t>
        </r>
      </text>
    </comment>
    <comment ref="N82" authorId="0" shapeId="0" xr:uid="{00000000-0006-0000-0100-000003000000}">
      <text>
        <r>
          <rPr>
            <sz val="11"/>
            <color theme="1"/>
            <rFont val="Calibri"/>
            <family val="2"/>
          </rPr>
          <t>Ne pas supprimer les colonnes AF:AQ : elles constituent le noyau de détection/score.</t>
        </r>
      </text>
    </comment>
    <comment ref="W82" authorId="0" shapeId="0" xr:uid="{00000000-0006-0000-0100-000004000000}">
      <text>
        <r>
          <rPr>
            <sz val="11"/>
            <color theme="1"/>
            <rFont val="Calibri"/>
            <family val="2"/>
          </rPr>
          <t>Déclencheurs à saisir en minuscules sans accents. Le texte candidat est normalisé automatiquement.</t>
        </r>
      </text>
    </comment>
  </commentList>
</comments>
</file>

<file path=xl/sharedStrings.xml><?xml version="1.0" encoding="utf-8"?>
<sst xmlns="http://schemas.openxmlformats.org/spreadsheetml/2006/main" count="13585" uniqueCount="3659">
  <si>
    <t>Ce document est composé de : This document is composed of: Este documento se compone de:</t>
  </si>
  <si>
    <t>lignes - rows - filas</t>
  </si>
  <si>
    <t>x</t>
  </si>
  <si>
    <t>MODE_EMPLOI</t>
  </si>
  <si>
    <t>Q_ID</t>
  </si>
  <si>
    <t>Thème</t>
  </si>
  <si>
    <t>Consigne</t>
  </si>
  <si>
    <t>Réponse attendue CFA</t>
  </si>
  <si>
    <t>Réponse attendue PRO</t>
  </si>
  <si>
    <t>Commentaire</t>
  </si>
  <si>
    <t>Crit_ID</t>
  </si>
  <si>
    <t>Niveau</t>
  </si>
  <si>
    <t>Relance CFA</t>
  </si>
  <si>
    <t>Relance PRO</t>
  </si>
  <si>
    <t>Test_ID</t>
  </si>
  <si>
    <t>Statut</t>
  </si>
  <si>
    <t>T001</t>
  </si>
  <si>
    <t>T002</t>
  </si>
  <si>
    <t>T003</t>
  </si>
  <si>
    <t>T004</t>
  </si>
  <si>
    <t>T005</t>
  </si>
  <si>
    <t>T006</t>
  </si>
  <si>
    <t>T007</t>
  </si>
  <si>
    <t>T008</t>
  </si>
  <si>
    <t>colonnes - columns - columnas</t>
  </si>
  <si>
    <t>T009</t>
  </si>
  <si>
    <t>T010</t>
  </si>
  <si>
    <t>T011</t>
  </si>
  <si>
    <t>T012</t>
  </si>
  <si>
    <t>T013</t>
  </si>
  <si>
    <t>T014</t>
  </si>
  <si>
    <t>T015</t>
  </si>
  <si>
    <t>T016</t>
  </si>
  <si>
    <t>T017</t>
  </si>
  <si>
    <t>T018</t>
  </si>
  <si>
    <t>T019</t>
  </si>
  <si>
    <t>T020</t>
  </si>
  <si>
    <t>T021</t>
  </si>
  <si>
    <t>T022</t>
  </si>
  <si>
    <t>T023</t>
  </si>
  <si>
    <t>T024</t>
  </si>
  <si>
    <t>T025</t>
  </si>
  <si>
    <t>T026</t>
  </si>
  <si>
    <t>T027</t>
  </si>
  <si>
    <t>T028</t>
  </si>
  <si>
    <t>T029</t>
  </si>
  <si>
    <t>T030</t>
  </si>
  <si>
    <t>Q001</t>
  </si>
  <si>
    <t>Objectifs EGAlim</t>
  </si>
  <si>
    <t>Que doit viser un marché alimentaire de restauration collective au regard d’EGAlim ?</t>
  </si>
  <si>
    <t>C001</t>
  </si>
  <si>
    <t>COMMUN</t>
  </si>
  <si>
    <t>POS</t>
  </si>
  <si>
    <t>durable</t>
  </si>
  <si>
    <t>bio</t>
  </si>
  <si>
    <t>suivi</t>
  </si>
  <si>
    <t>CFA</t>
  </si>
  <si>
    <t>Q002</t>
  </si>
  <si>
    <t>C002</t>
  </si>
  <si>
    <t>Q003</t>
  </si>
  <si>
    <t>PRO</t>
  </si>
  <si>
    <t>Avec vos exemples, chacun pourra avancer à son rythme, avec confiance et gagner en autonomie.</t>
  </si>
  <si>
    <t>3. Choisir le niveau en D4 : CFA, PRO ou CFA-PRO.</t>
  </si>
  <si>
    <t>C003</t>
  </si>
  <si>
    <t>biologique</t>
  </si>
  <si>
    <t>Q004</t>
  </si>
  <si>
    <t>4. Lire la question en B6 et la consigne en B7.</t>
  </si>
  <si>
    <t>C004</t>
  </si>
  <si>
    <t>Q005</t>
  </si>
  <si>
    <t xml:space="preserve">Partager ses savoir-faire, c’est une façon de rendre hommage à celles et ceux qui nous ont transmis les leurs, </t>
  </si>
  <si>
    <t>C005</t>
  </si>
  <si>
    <t>Q009</t>
  </si>
  <si>
    <t>Q006</t>
  </si>
  <si>
    <t>C006</t>
  </si>
  <si>
    <t>Q016</t>
  </si>
  <si>
    <t>Con tu ejemplo, cada persona podrá progresar a su ritmo, con confianza y ganar en autonomía.</t>
  </si>
  <si>
    <t>Q007</t>
  </si>
  <si>
    <t>C007</t>
  </si>
  <si>
    <t>egalim</t>
  </si>
  <si>
    <t>Q018</t>
  </si>
  <si>
    <t>Q008</t>
  </si>
  <si>
    <t>C008</t>
  </si>
  <si>
    <t>preuve</t>
  </si>
  <si>
    <t>Q021</t>
  </si>
  <si>
    <t>Compartir tus saberes es una forma de rendir homenaje a quienes nos transmitieron los suyos,</t>
  </si>
  <si>
    <t>C009</t>
  </si>
  <si>
    <t>Q024</t>
  </si>
  <si>
    <t>a veces en silencio, a veces con exigencia, y gracias a quienes seguimos avanzando hoy.</t>
  </si>
  <si>
    <t>Q010</t>
  </si>
  <si>
    <t>C010</t>
  </si>
  <si>
    <t>Q031</t>
  </si>
  <si>
    <t>Q011</t>
  </si>
  <si>
    <t>C011</t>
  </si>
  <si>
    <t>lots</t>
  </si>
  <si>
    <t>Q036</t>
  </si>
  <si>
    <t>Note initiale /20</t>
  </si>
  <si>
    <t>Note corrigée /20</t>
  </si>
  <si>
    <t>Alertes initiales</t>
  </si>
  <si>
    <t>Q012</t>
  </si>
  <si>
    <t>C012</t>
  </si>
  <si>
    <t>Q038</t>
  </si>
  <si>
    <t>Q013</t>
  </si>
  <si>
    <t>C013</t>
  </si>
  <si>
    <t>responsable</t>
  </si>
  <si>
    <t>Q041</t>
  </si>
  <si>
    <t>Q014</t>
  </si>
  <si>
    <t>C014</t>
  </si>
  <si>
    <t>Q056</t>
  </si>
  <si>
    <t>Q015</t>
  </si>
  <si>
    <t>C015</t>
  </si>
  <si>
    <t>Q059</t>
  </si>
  <si>
    <t>C016</t>
  </si>
  <si>
    <t>Q061</t>
  </si>
  <si>
    <t>Q017</t>
  </si>
  <si>
    <t>C017</t>
  </si>
  <si>
    <t>Q067</t>
  </si>
  <si>
    <t>C018</t>
  </si>
  <si>
    <t>Q076</t>
  </si>
  <si>
    <t>Q019</t>
  </si>
  <si>
    <t>C019</t>
  </si>
  <si>
    <t>Q080</t>
  </si>
  <si>
    <t>Q020</t>
  </si>
  <si>
    <t>C020</t>
  </si>
  <si>
    <t>Q086</t>
  </si>
  <si>
    <t>C021</t>
  </si>
  <si>
    <t>Q096</t>
  </si>
  <si>
    <t>Q022</t>
  </si>
  <si>
    <t>C022</t>
  </si>
  <si>
    <t>Q098</t>
  </si>
  <si>
    <t>Q023</t>
  </si>
  <si>
    <t>C023</t>
  </si>
  <si>
    <t>Q101</t>
  </si>
  <si>
    <t>C024</t>
  </si>
  <si>
    <t>Q106</t>
  </si>
  <si>
    <t>Q025</t>
  </si>
  <si>
    <t>C025</t>
  </si>
  <si>
    <t>Q116</t>
  </si>
  <si>
    <t>Q026</t>
  </si>
  <si>
    <t>C026</t>
  </si>
  <si>
    <t>service</t>
  </si>
  <si>
    <t>Q121</t>
  </si>
  <si>
    <t>Manques CFA</t>
  </si>
  <si>
    <t>Manques PRO</t>
  </si>
  <si>
    <t>Q027</t>
  </si>
  <si>
    <t>C027</t>
  </si>
  <si>
    <t>Q126</t>
  </si>
  <si>
    <t>Q028</t>
  </si>
  <si>
    <t>C028</t>
  </si>
  <si>
    <t>Q136</t>
  </si>
  <si>
    <t>Q029</t>
  </si>
  <si>
    <t>C029</t>
  </si>
  <si>
    <t>Q141</t>
  </si>
  <si>
    <t>Q030</t>
  </si>
  <si>
    <t>C030</t>
  </si>
  <si>
    <t>Q150</t>
  </si>
  <si>
    <t>C031</t>
  </si>
  <si>
    <t>Q032</t>
  </si>
  <si>
    <t>C032</t>
  </si>
  <si>
    <t>Q033</t>
  </si>
  <si>
    <t>C033</t>
  </si>
  <si>
    <t>Q034</t>
  </si>
  <si>
    <t>C034</t>
  </si>
  <si>
    <t>Q035</t>
  </si>
  <si>
    <t>C035</t>
  </si>
  <si>
    <t>C036</t>
  </si>
  <si>
    <t>Q037</t>
  </si>
  <si>
    <t>C037</t>
  </si>
  <si>
    <t>information</t>
  </si>
  <si>
    <t>C038</t>
  </si>
  <si>
    <t>Q039</t>
  </si>
  <si>
    <t>C039</t>
  </si>
  <si>
    <t>Q040</t>
  </si>
  <si>
    <t>C040</t>
  </si>
  <si>
    <t>C041</t>
  </si>
  <si>
    <t>Q042</t>
  </si>
  <si>
    <t>C042</t>
  </si>
  <si>
    <t>Q043</t>
  </si>
  <si>
    <t>C043</t>
  </si>
  <si>
    <t>Q044</t>
  </si>
  <si>
    <t>C044</t>
  </si>
  <si>
    <t>Q045</t>
  </si>
  <si>
    <t>C045</t>
  </si>
  <si>
    <t>Q046</t>
  </si>
  <si>
    <t>C046</t>
  </si>
  <si>
    <t>Q047</t>
  </si>
  <si>
    <t>C047</t>
  </si>
  <si>
    <t>Q048</t>
  </si>
  <si>
    <t>C048</t>
  </si>
  <si>
    <t>Q049</t>
  </si>
  <si>
    <t>C049</t>
  </si>
  <si>
    <t>Q050</t>
  </si>
  <si>
    <t>C050</t>
  </si>
  <si>
    <t>Q051</t>
  </si>
  <si>
    <t>C051</t>
  </si>
  <si>
    <t>Q052</t>
  </si>
  <si>
    <t>C052</t>
  </si>
  <si>
    <t>Q053</t>
  </si>
  <si>
    <t>C053</t>
  </si>
  <si>
    <t>indicateurs</t>
  </si>
  <si>
    <t>Q054</t>
  </si>
  <si>
    <t>C054</t>
  </si>
  <si>
    <t>Q055</t>
  </si>
  <si>
    <t>C055</t>
  </si>
  <si>
    <t>C056</t>
  </si>
  <si>
    <t>Q057</t>
  </si>
  <si>
    <t>C057</t>
  </si>
  <si>
    <t>Q058</t>
  </si>
  <si>
    <t>C058</t>
  </si>
  <si>
    <t>C059</t>
  </si>
  <si>
    <t>Q060</t>
  </si>
  <si>
    <t>C060</t>
  </si>
  <si>
    <t>C061</t>
  </si>
  <si>
    <t>Q062</t>
  </si>
  <si>
    <t>C062</t>
  </si>
  <si>
    <t>Q063</t>
  </si>
  <si>
    <t>C063</t>
  </si>
  <si>
    <t>Q064</t>
  </si>
  <si>
    <t>C064</t>
  </si>
  <si>
    <t>Q065</t>
  </si>
  <si>
    <t>C065</t>
  </si>
  <si>
    <t>Q066</t>
  </si>
  <si>
    <t>C066</t>
  </si>
  <si>
    <t>C067</t>
  </si>
  <si>
    <t>Q068</t>
  </si>
  <si>
    <t>C068</t>
  </si>
  <si>
    <t>fiche technique</t>
  </si>
  <si>
    <t>Q069</t>
  </si>
  <si>
    <t>C069</t>
  </si>
  <si>
    <t>lot</t>
  </si>
  <si>
    <t>Q070</t>
  </si>
  <si>
    <t>C070</t>
  </si>
  <si>
    <t>nutritionnelle</t>
  </si>
  <si>
    <t>Q071</t>
  </si>
  <si>
    <t>C071</t>
  </si>
  <si>
    <t>Q072</t>
  </si>
  <si>
    <t>C072</t>
  </si>
  <si>
    <t>Interprétation</t>
  </si>
  <si>
    <t>Q073</t>
  </si>
  <si>
    <t>C073</t>
  </si>
  <si>
    <t>Q074</t>
  </si>
  <si>
    <t>C074</t>
  </si>
  <si>
    <t>indicateur</t>
  </si>
  <si>
    <t>Q075</t>
  </si>
  <si>
    <t>C075</t>
  </si>
  <si>
    <t>C076</t>
  </si>
  <si>
    <t>Q077</t>
  </si>
  <si>
    <t>C077</t>
  </si>
  <si>
    <t>Q078</t>
  </si>
  <si>
    <t>C078</t>
  </si>
  <si>
    <t>Q079</t>
  </si>
  <si>
    <t>C079</t>
  </si>
  <si>
    <t>C080</t>
  </si>
  <si>
    <t>Q081</t>
  </si>
  <si>
    <t>C081</t>
  </si>
  <si>
    <t>Q082</t>
  </si>
  <si>
    <t>C082</t>
  </si>
  <si>
    <t>Q083</t>
  </si>
  <si>
    <t>C083</t>
  </si>
  <si>
    <t>aspect</t>
  </si>
  <si>
    <t>Q084</t>
  </si>
  <si>
    <t>C084</t>
  </si>
  <si>
    <t>Q085</t>
  </si>
  <si>
    <t>C085</t>
  </si>
  <si>
    <t>C086</t>
  </si>
  <si>
    <t>Q087</t>
  </si>
  <si>
    <t>C087</t>
  </si>
  <si>
    <t>Q088</t>
  </si>
  <si>
    <t>C088</t>
  </si>
  <si>
    <t>Q089</t>
  </si>
  <si>
    <t>C089</t>
  </si>
  <si>
    <t>Q090</t>
  </si>
  <si>
    <t>C090</t>
  </si>
  <si>
    <t>Q091</t>
  </si>
  <si>
    <t>C091</t>
  </si>
  <si>
    <t>Q092</t>
  </si>
  <si>
    <t>C092</t>
  </si>
  <si>
    <t>emballage</t>
  </si>
  <si>
    <t>Q093</t>
  </si>
  <si>
    <t>C093</t>
  </si>
  <si>
    <t>Q094</t>
  </si>
  <si>
    <t>C094</t>
  </si>
  <si>
    <t>Q095</t>
  </si>
  <si>
    <t>C095</t>
  </si>
  <si>
    <t>Réception</t>
  </si>
  <si>
    <t>C096</t>
  </si>
  <si>
    <t>Q097</t>
  </si>
  <si>
    <t>C097</t>
  </si>
  <si>
    <t>commande</t>
  </si>
  <si>
    <t>C098</t>
  </si>
  <si>
    <t>Q099</t>
  </si>
  <si>
    <t>C099</t>
  </si>
  <si>
    <t>Q100</t>
  </si>
  <si>
    <t>C100</t>
  </si>
  <si>
    <t>C101</t>
  </si>
  <si>
    <t>Q102</t>
  </si>
  <si>
    <t>C102</t>
  </si>
  <si>
    <t>refuser</t>
  </si>
  <si>
    <t>Q103</t>
  </si>
  <si>
    <t>C103</t>
  </si>
  <si>
    <t>Q104</t>
  </si>
  <si>
    <t>C104</t>
  </si>
  <si>
    <t>Q105</t>
  </si>
  <si>
    <t>C105</t>
  </si>
  <si>
    <t>C106</t>
  </si>
  <si>
    <t>Q107</t>
  </si>
  <si>
    <t>C107</t>
  </si>
  <si>
    <t>Q108</t>
  </si>
  <si>
    <t>C108</t>
  </si>
  <si>
    <t>Q109</t>
  </si>
  <si>
    <t>C109</t>
  </si>
  <si>
    <t>Q110</t>
  </si>
  <si>
    <t>C110</t>
  </si>
  <si>
    <t>PMS</t>
  </si>
  <si>
    <t>Q111</t>
  </si>
  <si>
    <t>C111</t>
  </si>
  <si>
    <t>Q112</t>
  </si>
  <si>
    <t>C112</t>
  </si>
  <si>
    <t>Q113</t>
  </si>
  <si>
    <t>C113</t>
  </si>
  <si>
    <t>Q114</t>
  </si>
  <si>
    <t>C114</t>
  </si>
  <si>
    <t>Q115</t>
  </si>
  <si>
    <t>C115</t>
  </si>
  <si>
    <t>C116</t>
  </si>
  <si>
    <t>Q117</t>
  </si>
  <si>
    <t>C117</t>
  </si>
  <si>
    <t>Q118</t>
  </si>
  <si>
    <t>C118</t>
  </si>
  <si>
    <t>Q119</t>
  </si>
  <si>
    <t>C119</t>
  </si>
  <si>
    <t>Q120</t>
  </si>
  <si>
    <t>C120</t>
  </si>
  <si>
    <t>C121</t>
  </si>
  <si>
    <t>Q122</t>
  </si>
  <si>
    <t>C122</t>
  </si>
  <si>
    <t>Q123</t>
  </si>
  <si>
    <t>C123</t>
  </si>
  <si>
    <t>Q124</t>
  </si>
  <si>
    <t>C124</t>
  </si>
  <si>
    <t>Q125</t>
  </si>
  <si>
    <t>C125</t>
  </si>
  <si>
    <t>C126</t>
  </si>
  <si>
    <t>Q127</t>
  </si>
  <si>
    <t>C127</t>
  </si>
  <si>
    <t>Q128</t>
  </si>
  <si>
    <t>C128</t>
  </si>
  <si>
    <t>Q129</t>
  </si>
  <si>
    <t>C129</t>
  </si>
  <si>
    <t>convive</t>
  </si>
  <si>
    <t>affichage</t>
  </si>
  <si>
    <t>Q130</t>
  </si>
  <si>
    <t>C130</t>
  </si>
  <si>
    <t>Q131</t>
  </si>
  <si>
    <t>C131</t>
  </si>
  <si>
    <t>Q132</t>
  </si>
  <si>
    <t>C132</t>
  </si>
  <si>
    <t>Q133</t>
  </si>
  <si>
    <t>C133</t>
  </si>
  <si>
    <t>informer</t>
  </si>
  <si>
    <t>Q134</t>
  </si>
  <si>
    <t>C134</t>
  </si>
  <si>
    <t>Q135</t>
  </si>
  <si>
    <t>C135</t>
  </si>
  <si>
    <t>C136</t>
  </si>
  <si>
    <t>Q137</t>
  </si>
  <si>
    <t>C137</t>
  </si>
  <si>
    <t>Q138</t>
  </si>
  <si>
    <t>C138</t>
  </si>
  <si>
    <t>Q139</t>
  </si>
  <si>
    <t>C139</t>
  </si>
  <si>
    <t>Q140</t>
  </si>
  <si>
    <t>C140</t>
  </si>
  <si>
    <t>C141</t>
  </si>
  <si>
    <t>Q142</t>
  </si>
  <si>
    <t>C142</t>
  </si>
  <si>
    <t>Q143</t>
  </si>
  <si>
    <t>C143</t>
  </si>
  <si>
    <t>Q144</t>
  </si>
  <si>
    <t>C144</t>
  </si>
  <si>
    <t>Q145</t>
  </si>
  <si>
    <t>C145</t>
  </si>
  <si>
    <t>Q146</t>
  </si>
  <si>
    <t>C146</t>
  </si>
  <si>
    <t>Q147</t>
  </si>
  <si>
    <t>C147</t>
  </si>
  <si>
    <t>Q148</t>
  </si>
  <si>
    <t>C148</t>
  </si>
  <si>
    <t>Q149</t>
  </si>
  <si>
    <t>C149</t>
  </si>
  <si>
    <t>C150</t>
  </si>
  <si>
    <t>C151</t>
  </si>
  <si>
    <t>C152</t>
  </si>
  <si>
    <t>C153</t>
  </si>
  <si>
    <t>C154</t>
  </si>
  <si>
    <t>C155</t>
  </si>
  <si>
    <t>État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</si>
  <si>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</si>
  <si>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</si>
  <si>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</si>
  <si>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</si>
  <si>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</si>
  <si>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</si>
  <si>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</si>
  <si>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</si>
  <si>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</si>
  <si>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</si>
  <si>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</si>
  <si>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EXCL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</si>
  <si>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</si>
  <si>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</si>
  <si>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</si>
  <si>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</si>
  <si>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</si>
  <si>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</si>
  <si>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</si>
  <si>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</si>
  <si>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</si>
  <si>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</si>
  <si>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</si>
  <si>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</si>
  <si>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</si>
  <si>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</si>
  <si>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</si>
  <si>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</si>
  <si>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</si>
  <si>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</si>
  <si>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</si>
  <si>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</si>
  <si>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</si>
  <si>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</si>
  <si>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</si>
  <si>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</si>
  <si>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</si>
  <si>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</si>
  <si>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</si>
  <si>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</si>
  <si>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</si>
  <si>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</si>
  <si>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</si>
  <si>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</si>
  <si>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</si>
  <si>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</si>
  <si>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FIN</t>
  </si>
  <si>
    <t>MOTEUR UNIVERSEL ROBUSTE — 200 QUESTIONS / 1000 CRITÈRES — 1 FEUILLE</t>
  </si>
  <si>
    <t>Architecture sans VBA, sans liens externes, sans fonctions dynamiques, sans formules partagées héritées après réenregistrement. Toutes les matrices sont sur cet onglet.</t>
  </si>
  <si>
    <t>ZONE SAISIE APPRENANT / FORMATEUR</t>
  </si>
  <si>
    <t>SCORES / CONTRÔLE DIRECT</t>
  </si>
  <si>
    <t>Valeur</t>
  </si>
  <si>
    <t>N° question</t>
  </si>
  <si>
    <t>Question active</t>
  </si>
  <si>
    <t>Niveau actif</t>
  </si>
  <si>
    <t>Question affichée</t>
  </si>
  <si>
    <t>Total attendu</t>
  </si>
  <si>
    <t>Points initiaux</t>
  </si>
  <si>
    <t>Malus initial</t>
  </si>
  <si>
    <t>Réponse initiale</t>
  </si>
  <si>
    <t>acheter des produits durables et bio</t>
  </si>
  <si>
    <t>Niveau initial</t>
  </si>
  <si>
    <t>Réponse corrigée</t>
  </si>
  <si>
    <t>acheter des produits durables de qualité bio avec suivi</t>
  </si>
  <si>
    <t>Points corrigés</t>
  </si>
  <si>
    <t>Malus corrigé</t>
  </si>
  <si>
    <t>Afficher modèles : saisir X</t>
  </si>
  <si>
    <t>Progression</t>
  </si>
  <si>
    <t>Niveau corrigé</t>
  </si>
  <si>
    <t>HELPER TEXTE NORMALISÉ</t>
  </si>
  <si>
    <t>Formule</t>
  </si>
  <si>
    <t>DIAGNOSTIC RÉPONSE INITIALE — critères POS actifs de la question</t>
  </si>
  <si>
    <t>Réponse initiale normalisée</t>
  </si>
  <si>
    <t>Type</t>
  </si>
  <si>
    <t>Famille</t>
  </si>
  <si>
    <t>Critère attendu</t>
  </si>
  <si>
    <t>Relance dynamique</t>
  </si>
  <si>
    <t>Conseil formateur</t>
  </si>
  <si>
    <t>Réponse corrigée normalisée</t>
  </si>
  <si>
    <t>DIAGNOSTIC RÉPONSE CORRIGÉE — mêmes critères, après relance</t>
  </si>
  <si>
    <t>MODE D'EMPLOI COURT / DOCTRINE DU MOTEUR</t>
  </si>
  <si>
    <t>1</t>
  </si>
  <si>
    <t>Saisir un identifiant de question en B4 : Q001 à Q200.</t>
  </si>
  <si>
    <t>2</t>
  </si>
  <si>
    <t>Choisir le niveau en D4 : CFA ou PRO. Les critères COMMUN sont toujours pris en compte.</t>
  </si>
  <si>
    <t>3</t>
  </si>
  <si>
    <t>L'apprenant saisit une réponse initiale en B10 ; le diagnostic A21:H40 affiche les critères trouvés et manquants.</t>
  </si>
  <si>
    <t>4</t>
  </si>
  <si>
    <t>Le formateur lit la relance dynamique, puis l'apprenant corrige en B12 ; le diagnostic A45:H64 mesure la progression.</t>
  </si>
  <si>
    <t>5</t>
  </si>
  <si>
    <t>Les contenus se changent dans MATRICE_QUESTIONS et MATRICE_CRITERES, sans toucher aux formules du noyau.</t>
  </si>
  <si>
    <t>6</t>
  </si>
  <si>
    <t>Chaque question doit avoir au minimum 5 lignes de critères, idéalement séparées COMMUN / CFA / PRO / POS / NEG / EXCL.</t>
  </si>
  <si>
    <t>7</t>
  </si>
  <si>
    <t>Les déclencheurs W:AA sont à saisir en minuscules sans accents, une expression par cellule ; le texte candidat est normalisé automatiquement.</t>
  </si>
  <si>
    <t>8</t>
  </si>
  <si>
    <t>Les tests AS:BF servent à valider les cas sensibles avant diffusion.</t>
  </si>
  <si>
    <t>Question</t>
  </si>
  <si>
    <t>Conseil CFA</t>
  </si>
  <si>
    <t>Conseil PRO</t>
  </si>
  <si>
    <t>Critères attendus</t>
  </si>
  <si>
    <t>Nb critères</t>
  </si>
  <si>
    <t>Statut question</t>
  </si>
  <si>
    <t>Ordre</t>
  </si>
  <si>
    <t>Poids_CFA</t>
  </si>
  <si>
    <t>Poids_PRO</t>
  </si>
  <si>
    <t>Déclencheur_1_normalisé</t>
  </si>
  <si>
    <t>Déclencheur_2_normalisé</t>
  </si>
  <si>
    <t>Déclencheur_3_normalisé</t>
  </si>
  <si>
    <t>Déclencheur_4_normalisé</t>
  </si>
  <si>
    <t>Déclencheur_5_normalisé</t>
  </si>
  <si>
    <t>Relance_CFA</t>
  </si>
  <si>
    <t>Relance_PRO</t>
  </si>
  <si>
    <t>Conseil_Formateur</t>
  </si>
  <si>
    <t>Critique</t>
  </si>
  <si>
    <t>Detect_Init</t>
  </si>
  <si>
    <t>Detect_Corr</t>
  </si>
  <si>
    <t>Pts_Init_CFA</t>
  </si>
  <si>
    <t>Pts_Init_PRO</t>
  </si>
  <si>
    <t>Pts_Corr_CFA</t>
  </si>
  <si>
    <t>Pts_Corr_PRO</t>
  </si>
  <si>
    <t>Etat_Init</t>
  </si>
  <si>
    <t>Etat_Corr</t>
  </si>
  <si>
    <t>Rang_Diag</t>
  </si>
  <si>
    <t>Alerte_Init</t>
  </si>
  <si>
    <t>Alerte_Corr</t>
  </si>
  <si>
    <t>Nb_Déclencheurs</t>
  </si>
  <si>
    <t>Réponse_test</t>
  </si>
  <si>
    <t>Note_attendue</t>
  </si>
  <si>
    <t>Note_calc</t>
  </si>
  <si>
    <t>Écart</t>
  </si>
  <si>
    <t>Famille_test</t>
  </si>
  <si>
    <t>Norm_test</t>
  </si>
  <si>
    <t>Points_trouvés</t>
  </si>
  <si>
    <t>Total_attendu</t>
  </si>
  <si>
    <t>Alertes</t>
  </si>
  <si>
    <t>CONTROLE_QUALITE</t>
  </si>
  <si>
    <t>Formule / résultat</t>
  </si>
  <si>
    <t>Marchés publics / EGAlim</t>
  </si>
  <si>
    <t>Répondre en citant les objectifs opérationnels attendus : durabilité, qualité, bio, suivi/traçabilité.</t>
  </si>
  <si>
    <t>Acheter des produits durables, de qualité, bio, avec un suivi simple des objectifs.</t>
  </si>
  <si>
    <t>Structurer le marché autour d’objectifs EGAlim : produits durables/de qualité, part bio, suivi chiffré, traçabilité et preuves d’exécution.</t>
  </si>
  <si>
    <t>Relancer sur ce qui manque : qualité, bio ou suivi. Demander une phrase complète.</t>
  </si>
  <si>
    <t>Relancer sur les preuves, indicateurs, suivi chiffré et sécurisation du marché.</t>
  </si>
  <si>
    <t>CFA : vérifier que l’apprenant ne cite pas seulement le bio ; faire verbaliser durable + qualité + suivi.</t>
  </si>
  <si>
    <t>PRO : exiger une logique de pilotage : indicateurs, clauses, preuves, traçabilité, bilan fournisseur.</t>
  </si>
  <si>
    <t>durable / qualité / bio / suivi</t>
  </si>
  <si>
    <t>Produits durables</t>
  </si>
  <si>
    <t>durables</t>
  </si>
  <si>
    <t>durabilite</t>
  </si>
  <si>
    <t>produits durables</t>
  </si>
  <si>
    <t>Ajouter l’idée de produits durables.</t>
  </si>
  <si>
    <t>Préciser les produits durables et leur justification EGAlim.</t>
  </si>
  <si>
    <t>Critère central : ne pas réduire EGAlim au seul bio.</t>
  </si>
  <si>
    <t>N</t>
  </si>
  <si>
    <t>Réponse partielle CFA</t>
  </si>
  <si>
    <t>Manquent qualité + suivi.</t>
  </si>
  <si>
    <t>Questions prévues</t>
  </si>
  <si>
    <t>Cible : 200</t>
  </si>
  <si>
    <t>Réception / hygiène</t>
  </si>
  <si>
    <t>Comment contrôles-tu une livraison de produits frais avant stockage ?</t>
  </si>
  <si>
    <t>Répondre avec les contrôles terrain à effectuer avant l’entrée en stock.</t>
  </si>
  <si>
    <t>Contrôler la température, l’état des emballages, la DLC, la conformité au bon de livraison, la traçabilité et refuser les produits non conformes.</t>
  </si>
  <si>
    <t>Contrôler température, conformité commande/BL, DLC/DDM, intégrité, lots, traçabilité, enregistrement et appliquer une décision de refus ou isolement en cas de non-conformité.</t>
  </si>
  <si>
    <t>Faire préciser : température, emballage, DLC, bon de livraison, refus si anomalie.</t>
  </si>
  <si>
    <t>Faire préciser : lot, traçabilité, enregistrement, décision documentée en cas d’écart.</t>
  </si>
  <si>
    <t>CFA : recentrer sur l’observable avant stockage.</t>
  </si>
  <si>
    <t>PRO : demander la preuve écrite et la décision de maîtrise.</t>
  </si>
  <si>
    <t>température / emballage / DLC / BL / traçabilité</t>
  </si>
  <si>
    <t>Qualité alimentaire / nutritionnelle</t>
  </si>
  <si>
    <t>qualite</t>
  </si>
  <si>
    <t>qualitatif</t>
  </si>
  <si>
    <t>bon produit</t>
  </si>
  <si>
    <t>amelioration qualite</t>
  </si>
  <si>
    <t>Ajouter la notion de qualité.</t>
  </si>
  <si>
    <t>Préciser qualité, exigences et preuves attendues.</t>
  </si>
  <si>
    <t>La qualité doit apparaître explicitement dans la réponse.</t>
  </si>
  <si>
    <t>durable qualité bio suivi</t>
  </si>
  <si>
    <t>Réponse complète CFA</t>
  </si>
  <si>
    <t>Doit atteindre 20.</t>
  </si>
  <si>
    <t>Critères prévus</t>
  </si>
  <si>
    <t>Cible : 1000</t>
  </si>
  <si>
    <t>Allergènes / information convive</t>
  </si>
  <si>
    <t>Que dois-tu faire si une préparation contient un allergène majeur ?</t>
  </si>
  <si>
    <t>Répondre en distinguant production, information et service.</t>
  </si>
  <si>
    <t>Identifier l’allergène, éviter le mélange ou la contamination croisée, informer clairement le service et le convive.</t>
  </si>
  <si>
    <t>Maîtriser l’allergène par recette validée, séparation/ustensiles, traçabilité, information écrite fiable et transmission au service.</t>
  </si>
  <si>
    <t>Faire citer : allergène, contamination croisée, information service/convive.</t>
  </si>
  <si>
    <t>Faire citer : traçabilité, recette validée, transmission écrite, maîtrise du risque croisé.</t>
  </si>
  <si>
    <t>CFA : faire reformuler le danger concret pour le convive.</t>
  </si>
  <si>
    <t>PRO : exiger un dispositif fiable, pas une déclaration orale isolée.</t>
  </si>
  <si>
    <t>allergène / contamination croisée / information / traçabilité</t>
  </si>
  <si>
    <t>Produits issus de l’agriculture biologique</t>
  </si>
  <si>
    <t>agriculture biologique</t>
  </si>
  <si>
    <t>produit bio</t>
  </si>
  <si>
    <t>part bio</t>
  </si>
  <si>
    <t>Ajouter la notion de bio.</t>
  </si>
  <si>
    <t>Relier la part bio aux objectifs du marché.</t>
  </si>
  <si>
    <t>Le bio compte, mais ne suffit pas seul.</t>
  </si>
  <si>
    <t>durabilité qualité bio suivi EGAlim objectifs chiffrés</t>
  </si>
  <si>
    <t>Réponse complète PRO</t>
  </si>
  <si>
    <t>Questions avec &lt;5 critères</t>
  </si>
  <si>
    <t>Doit être 0 en production réelle</t>
  </si>
  <si>
    <t>Cuissons basse température</t>
  </si>
  <si>
    <t>Pourquoi une cuisson basse température en restauration collective doit-elle être encadrée par un protocole validé ?</t>
  </si>
  <si>
    <t>Répondre en liant sécurité sanitaire, température à cœur, temps et traçabilité.</t>
  </si>
  <si>
    <t>Parce qu’il faut respecter un couple temps/température, contrôler la température à cœur et tracer la cuisson.</t>
  </si>
  <si>
    <t>Parce que la maîtrise sanitaire dépend d’un protocole validé : couple temps/température, température à cœur, refroidissement/remise en température si applicable, enregistrements et validation PMS.</t>
  </si>
  <si>
    <t>Faire ajouter temps/température, température à cœur et traçabilité.</t>
  </si>
  <si>
    <t>Faire ajouter PMS, validation, enregistrements et limites du matériel réel.</t>
  </si>
  <si>
    <t>CFA : ramener au geste mesurable : sonde, temps, température.</t>
  </si>
  <si>
    <t>PRO : exiger protocole, validation interne et preuve sanitaire.</t>
  </si>
  <si>
    <t>temps-température / cœur / traçabilité / PMS</t>
  </si>
  <si>
    <t>Pilotage</t>
  </si>
  <si>
    <t>Suivi, indicateurs, traçabilité ou bilan</t>
  </si>
  <si>
    <t>tracabilite</t>
  </si>
  <si>
    <t>bilan</t>
  </si>
  <si>
    <t>Ajouter le suivi des objectifs.</t>
  </si>
  <si>
    <t>Préciser indicateurs, traçabilité et bilan fournisseur.</t>
  </si>
  <si>
    <t>Sans suivi, le marché n’est pas piloté.</t>
  </si>
  <si>
    <t>Réponse trop courte PRO</t>
  </si>
  <si>
    <t>Détecte bio seul.</t>
  </si>
  <si>
    <t>Critères sans déclencheur</t>
  </si>
  <si>
    <t>À corriger avant diffusion</t>
  </si>
  <si>
    <t>À renseigner</t>
  </si>
  <si>
    <t>À renseigner — question Q005</t>
  </si>
  <si>
    <t>À renseigner — consigne opérationnelle.</t>
  </si>
  <si>
    <t>À renseigner — réponse attendue CFA.</t>
  </si>
  <si>
    <t>À renseigner — réponse attendue PRO.</t>
  </si>
  <si>
    <t>À renseigner — relance CFA.</t>
  </si>
  <si>
    <t>À renseigner — relance PRO.</t>
  </si>
  <si>
    <t>À renseigner — conseil CFA.</t>
  </si>
  <si>
    <t>À renseigner — conseil PRO.</t>
  </si>
  <si>
    <t>À renseigner — 5 critères minimum.</t>
  </si>
  <si>
    <t>Cadre réglementaire</t>
  </si>
  <si>
    <t>Cadre EGAlim et objectifs chiffrés</t>
  </si>
  <si>
    <t>loi egalim</t>
  </si>
  <si>
    <t>objectif chiffre</t>
  </si>
  <si>
    <t>objectifs chiffres</t>
  </si>
  <si>
    <t>marche alimentaire</t>
  </si>
  <si>
    <t>Pour CFA, ce critère est bonus non noté.</t>
  </si>
  <si>
    <t>Relier la réponse au cadre EGAlim et aux objectifs chiffrés.</t>
  </si>
  <si>
    <t>Critère PRO : on attend une formulation réglementaire et pilotable.</t>
  </si>
  <si>
    <t>je contrôle la température, la DLC, le bon de livraison et je refuse si non conforme</t>
  </si>
  <si>
    <t>Réception CFA quasi complète</t>
  </si>
  <si>
    <t>Manque traçabilité/lot selon formulation.</t>
  </si>
  <si>
    <t>Critères POS à poids CFA+PRO = 0</t>
  </si>
  <si>
    <t>Normal pour lignes pré-réservées ; interdit pour questions actives</t>
  </si>
  <si>
    <t>À renseigner — question Q006</t>
  </si>
  <si>
    <t>Contrôle de température / chaîne du froid</t>
  </si>
  <si>
    <t>temperature</t>
  </si>
  <si>
    <t>chaine du froid</t>
  </si>
  <si>
    <t>froid</t>
  </si>
  <si>
    <t>temperature reception</t>
  </si>
  <si>
    <t>controle temperature</t>
  </si>
  <si>
    <t>Ajouter le contrôle de température.</t>
  </si>
  <si>
    <t>Préciser température mesurée et seuil attendu.</t>
  </si>
  <si>
    <t>Contrôle terrain indispensable avant stockage.</t>
  </si>
  <si>
    <t>O</t>
  </si>
  <si>
    <t>température à réception, emballage, DLC, bon de livraison, lot, traçabilité, enregistrement et refus si écart</t>
  </si>
  <si>
    <t>Réception PRO complète</t>
  </si>
  <si>
    <t>Critères orphelins</t>
  </si>
  <si>
    <t>Doit être 0</t>
  </si>
  <si>
    <t>À renseigner — question Q007</t>
  </si>
  <si>
    <t>État, emballage, DLC/DDM</t>
  </si>
  <si>
    <t>dlc</t>
  </si>
  <si>
    <t>ddm</t>
  </si>
  <si>
    <t>etat</t>
  </si>
  <si>
    <t>Ajouter l’état des produits, emballage ou DLC.</t>
  </si>
  <si>
    <t>Préciser intégrité, DLC/DDM et anomalies visibles.</t>
  </si>
  <si>
    <t>Le contrôle ne se limite pas au bon de livraison.</t>
  </si>
  <si>
    <t>allergène identifié, éviter la contamination croisée, informer le service et le convive</t>
  </si>
  <si>
    <t>Allergènes CFA complet</t>
  </si>
  <si>
    <t>Tests OK</t>
  </si>
  <si>
    <t>À surveiller après ajout contenu</t>
  </si>
  <si>
    <t>À renseigner — question Q008</t>
  </si>
  <si>
    <t>Conformité commande / bon de livraison</t>
  </si>
  <si>
    <t>bon de livraison</t>
  </si>
  <si>
    <t>bl</t>
  </si>
  <si>
    <t>conformite</t>
  </si>
  <si>
    <t>quantite</t>
  </si>
  <si>
    <t>Ajouter la conformité avec la commande ou le BL.</t>
  </si>
  <si>
    <t>Préciser contrôle documentaire et quantitatif.</t>
  </si>
  <si>
    <t>Faire le lien entre produit reçu et produit commandé.</t>
  </si>
  <si>
    <t>fiche technique, recette validée, traçabilité, séparation des ustensiles, information écrite au service</t>
  </si>
  <si>
    <t>Allergènes PRO solide</t>
  </si>
  <si>
    <t>Peut manquer nom allergène explicite selon réponse.</t>
  </si>
  <si>
    <t>Tests à vérifier</t>
  </si>
  <si>
    <t>Doit être 0 pour une version diffusée</t>
  </si>
  <si>
    <t>À renseigner — question Q009</t>
  </si>
  <si>
    <t>Traçabilité</t>
  </si>
  <si>
    <t>Lot, traçabilité, enregistrement</t>
  </si>
  <si>
    <t>enregistrement</t>
  </si>
  <si>
    <t>registre</t>
  </si>
  <si>
    <t>Ajouter la traçabilité ou le lot.</t>
  </si>
  <si>
    <t>Préciser l’enregistrement traçable du contrôle.</t>
  </si>
  <si>
    <t>La preuve écrite devient déterminante en niveau PRO.</t>
  </si>
  <si>
    <t>ce n'est pas grave on verra</t>
  </si>
  <si>
    <t>Alerte allergène</t>
  </si>
  <si>
    <t>Malus attendu.</t>
  </si>
  <si>
    <t>Formules partagées héritées</t>
  </si>
  <si>
    <t>Contrôle package effectué à l’export</t>
  </si>
  <si>
    <t>Doit rester à 0</t>
  </si>
  <si>
    <t>À renseigner — question Q010</t>
  </si>
  <si>
    <t>Décision</t>
  </si>
  <si>
    <t>Refus, isolement ou action si non-conforme</t>
  </si>
  <si>
    <t>refus</t>
  </si>
  <si>
    <t>isoler</t>
  </si>
  <si>
    <t>non conforme</t>
  </si>
  <si>
    <t>ecart</t>
  </si>
  <si>
    <t>Ajouter la décision en cas d’anomalie.</t>
  </si>
  <si>
    <t>Préciser refus/isolement et procédure d’écart.</t>
  </si>
  <si>
    <t>Un contrôle sans décision n’est pas une mesure de maîtrise.</t>
  </si>
  <si>
    <t>couple temps température, contrôle à cœur avec sonde, enregistrement</t>
  </si>
  <si>
    <t>Cuisson CFA complet</t>
  </si>
  <si>
    <t>Fonctions dynamiques</t>
  </si>
  <si>
    <t>Non utilisées</t>
  </si>
  <si>
    <t>Pas de FILTRE/UNIQUE/SEQUENCE/TEXTJOIN/LET</t>
  </si>
  <si>
    <t>À renseigner — question Q011</t>
  </si>
  <si>
    <t>Allergènes</t>
  </si>
  <si>
    <t>Identifier clairement l’allergène</t>
  </si>
  <si>
    <t>allergene</t>
  </si>
  <si>
    <t>allergenes</t>
  </si>
  <si>
    <t>arachide</t>
  </si>
  <si>
    <t>gluten</t>
  </si>
  <si>
    <t>lait</t>
  </si>
  <si>
    <t>Nommer l’allergène concerné.</t>
  </si>
  <si>
    <t>Préciser l’allergène et sa source dans la recette.</t>
  </si>
  <si>
    <t>Il faut nommer le danger, pas seulement dire attention.</t>
  </si>
  <si>
    <t>protocole validé PMS, couple temps température, température à cœur, sonde, enregistrement</t>
  </si>
  <si>
    <t>Cuisson PRO complet</t>
  </si>
  <si>
    <t>Liens externes / VBA</t>
  </si>
  <si>
    <t>Non ajoutés</t>
  </si>
  <si>
    <t>1 feuille autonome pour ce moteur</t>
  </si>
  <si>
    <t>À renseigner — question Q012</t>
  </si>
  <si>
    <t>Éviter contamination croisée</t>
  </si>
  <si>
    <t>contamination croisee</t>
  </si>
  <si>
    <t>croisee</t>
  </si>
  <si>
    <t>ustensile separe</t>
  </si>
  <si>
    <t>separation</t>
  </si>
  <si>
    <t>nettoyage</t>
  </si>
  <si>
    <t>Ajouter la contamination croisée.</t>
  </si>
  <si>
    <t>Décrire séparation, nettoyage ou ustensiles dédiés.</t>
  </si>
  <si>
    <t>La maîtrise du risque croisé est centrale.</t>
  </si>
  <si>
    <t>cuire à l’œil sans sonde environ</t>
  </si>
  <si>
    <t>Cuisson critique</t>
  </si>
  <si>
    <t>À renseigner — question Q013</t>
  </si>
  <si>
    <t>Information</t>
  </si>
  <si>
    <t>Informer service et convive</t>
  </si>
  <si>
    <t>Ajouter l’information au service ou au convive.</t>
  </si>
  <si>
    <t>Préciser support écrit et transmission fiable.</t>
  </si>
  <si>
    <t>L’information doit aller jusqu’au service.</t>
  </si>
  <si>
    <t>À renseigner — question Q014</t>
  </si>
  <si>
    <t>Traçabilité recette / fiche technique</t>
  </si>
  <si>
    <t>recette validee</t>
  </si>
  <si>
    <t>document</t>
  </si>
  <si>
    <t>Bonus CFA non noté.</t>
  </si>
  <si>
    <t>Exiger recette validée et preuve documentaire.</t>
  </si>
  <si>
    <t>Critère PRO : fiabilité du système d’information.</t>
  </si>
  <si>
    <t>À renseigner — question Q015</t>
  </si>
  <si>
    <t>NEG</t>
  </si>
  <si>
    <t>Danger</t>
  </si>
  <si>
    <t>Minimiser ou nier le risque allergène</t>
  </si>
  <si>
    <t>pas grave</t>
  </si>
  <si>
    <t>aucun risque</t>
  </si>
  <si>
    <t>on verra</t>
  </si>
  <si>
    <t>approximatif</t>
  </si>
  <si>
    <t>au hasard</t>
  </si>
  <si>
    <t>Ne jamais minimiser un allergène.</t>
  </si>
  <si>
    <t>Alerte critique : une approximation sur allergène est inacceptable.</t>
  </si>
  <si>
    <t>Déclenche une pénalité si détecté.</t>
  </si>
  <si>
    <t>À renseigner — question Q016</t>
  </si>
  <si>
    <t>Process</t>
  </si>
  <si>
    <t>Couple temps/température</t>
  </si>
  <si>
    <t>temps temperature</t>
  </si>
  <si>
    <t>couple temps temperature</t>
  </si>
  <si>
    <t>temps</t>
  </si>
  <si>
    <t>bareme</t>
  </si>
  <si>
    <t>Ajouter le couple temps/température.</t>
  </si>
  <si>
    <t>Préciser couple temps/température validé.</t>
  </si>
  <si>
    <t>Base sanitaire d’une cuisson encadrée.</t>
  </si>
  <si>
    <t>À renseigner — question Q017</t>
  </si>
  <si>
    <t>Température à cœur contrôlée</t>
  </si>
  <si>
    <t>temperature a coeur</t>
  </si>
  <si>
    <t>coeur</t>
  </si>
  <si>
    <t>sonde</t>
  </si>
  <si>
    <t>controle a coeur</t>
  </si>
  <si>
    <t>mesure coeur</t>
  </si>
  <si>
    <t>Ajouter température à cœur ou sonde.</t>
  </si>
  <si>
    <t>Préciser mesure à cœur et enregistrement.</t>
  </si>
  <si>
    <t>La mesure à cœur est non négociable.</t>
  </si>
  <si>
    <t>À renseigner — question Q018</t>
  </si>
  <si>
    <t>Enregistrement / traçabilité de cuisson</t>
  </si>
  <si>
    <t>fiche cuisson</t>
  </si>
  <si>
    <t>releve</t>
  </si>
  <si>
    <t>Ajouter l’enregistrement.</t>
  </si>
  <si>
    <t>Préciser quel relevé est conservé.</t>
  </si>
  <si>
    <t>Ce qui n’est pas tracé est difficilement défendable.</t>
  </si>
  <si>
    <t>À renseigner — question Q019</t>
  </si>
  <si>
    <t>Validation PMS / protocole validé</t>
  </si>
  <si>
    <t>pms</t>
  </si>
  <si>
    <t>protocole valide</t>
  </si>
  <si>
    <t>validation</t>
  </si>
  <si>
    <t>ddpp</t>
  </si>
  <si>
    <t>service veterinaire</t>
  </si>
  <si>
    <t>Relier au PMS et à la validation interne/externe.</t>
  </si>
  <si>
    <t>Critère PRO : protocole validé, pas seulement recette.</t>
  </si>
  <si>
    <t>À renseigner — question Q020</t>
  </si>
  <si>
    <t>Absence de mesure / approximation</t>
  </si>
  <si>
    <t>a l oeil</t>
  </si>
  <si>
    <t>sans sonde</t>
  </si>
  <si>
    <t>pas besoin de sonde</t>
  </si>
  <si>
    <t>environ</t>
  </si>
  <si>
    <t>Ne pas accepter une cuisson à l’œil.</t>
  </si>
  <si>
    <t>Alerte critique : la cuisson sans mesure est refusée.</t>
  </si>
  <si>
    <t>À renseigner — question Q021</t>
  </si>
  <si>
    <t>À renseigner — critère 1 de Q005</t>
  </si>
  <si>
    <t>À renseigner — conseil formateur.</t>
  </si>
  <si>
    <t>À renseigner — question Q022</t>
  </si>
  <si>
    <t>À renseigner — critère 2 de Q005</t>
  </si>
  <si>
    <t>À renseigner — question Q023</t>
  </si>
  <si>
    <t>À renseigner — critère 3 de Q005</t>
  </si>
  <si>
    <t>À renseigner — question Q024</t>
  </si>
  <si>
    <t>À renseigner — critère 4 de Q005</t>
  </si>
  <si>
    <t>À renseigner — question Q025</t>
  </si>
  <si>
    <t>À renseigner — critère 5 de Q005</t>
  </si>
  <si>
    <t>À renseigner — question Q026</t>
  </si>
  <si>
    <t>À renseigner — critère 1 de Q006</t>
  </si>
  <si>
    <t>À renseigner — question Q027</t>
  </si>
  <si>
    <t>À renseigner — critère 2 de Q006</t>
  </si>
  <si>
    <t>À renseigner — question Q028</t>
  </si>
  <si>
    <t>À renseigner — critère 3 de Q006</t>
  </si>
  <si>
    <t>À renseigner — question Q029</t>
  </si>
  <si>
    <t>À renseigner — critère 4 de Q006</t>
  </si>
  <si>
    <t>À renseigner — question Q030</t>
  </si>
  <si>
    <t>À renseigner — critère 5 de Q006</t>
  </si>
  <si>
    <t>À renseigner — question Q031</t>
  </si>
  <si>
    <t>À renseigner — critère 1 de Q007</t>
  </si>
  <si>
    <t>T031</t>
  </si>
  <si>
    <t>À renseigner — question Q032</t>
  </si>
  <si>
    <t>À renseigner — critère 2 de Q007</t>
  </si>
  <si>
    <t>T032</t>
  </si>
  <si>
    <t>À renseigner — question Q033</t>
  </si>
  <si>
    <t>À renseigner — critère 3 de Q007</t>
  </si>
  <si>
    <t>T033</t>
  </si>
  <si>
    <t>À renseigner — question Q034</t>
  </si>
  <si>
    <t>À renseigner — critère 4 de Q007</t>
  </si>
  <si>
    <t>T034</t>
  </si>
  <si>
    <t>À renseigner — question Q035</t>
  </si>
  <si>
    <t>À renseigner — critère 5 de Q007</t>
  </si>
  <si>
    <t>T035</t>
  </si>
  <si>
    <t>À renseigner — question Q036</t>
  </si>
  <si>
    <t>À renseigner — critère 1 de Q008</t>
  </si>
  <si>
    <t>T036</t>
  </si>
  <si>
    <t>À renseigner — question Q037</t>
  </si>
  <si>
    <t>À renseigner — critère 2 de Q008</t>
  </si>
  <si>
    <t>T037</t>
  </si>
  <si>
    <t>À renseigner — question Q038</t>
  </si>
  <si>
    <t>À renseigner — critère 3 de Q008</t>
  </si>
  <si>
    <t>T038</t>
  </si>
  <si>
    <t>À renseigner — question Q039</t>
  </si>
  <si>
    <t>À renseigner — critère 4 de Q008</t>
  </si>
  <si>
    <t>T039</t>
  </si>
  <si>
    <t>À renseigner — question Q040</t>
  </si>
  <si>
    <t>À renseigner — critère 5 de Q008</t>
  </si>
  <si>
    <t>T040</t>
  </si>
  <si>
    <t>À renseigner — question Q041</t>
  </si>
  <si>
    <t>À renseigner — critère 1 de Q009</t>
  </si>
  <si>
    <t>T041</t>
  </si>
  <si>
    <t>À renseigner — question Q042</t>
  </si>
  <si>
    <t>À renseigner — critère 2 de Q009</t>
  </si>
  <si>
    <t>T042</t>
  </si>
  <si>
    <t>À renseigner — question Q043</t>
  </si>
  <si>
    <t>À renseigner — critère 3 de Q009</t>
  </si>
  <si>
    <t>T043</t>
  </si>
  <si>
    <t>À renseigner — question Q044</t>
  </si>
  <si>
    <t>À renseigner — critère 4 de Q009</t>
  </si>
  <si>
    <t>T044</t>
  </si>
  <si>
    <t>À renseigner — question Q045</t>
  </si>
  <si>
    <t>À renseigner — critère 5 de Q009</t>
  </si>
  <si>
    <t>T045</t>
  </si>
  <si>
    <t>À renseigner — question Q046</t>
  </si>
  <si>
    <t>À renseigner — critère 1 de Q010</t>
  </si>
  <si>
    <t>T046</t>
  </si>
  <si>
    <t>À renseigner — question Q047</t>
  </si>
  <si>
    <t>À renseigner — critère 2 de Q010</t>
  </si>
  <si>
    <t>T047</t>
  </si>
  <si>
    <t>À renseigner — question Q048</t>
  </si>
  <si>
    <t>À renseigner — critère 3 de Q010</t>
  </si>
  <si>
    <t>T048</t>
  </si>
  <si>
    <t>À renseigner — question Q049</t>
  </si>
  <si>
    <t>À renseigner — critère 4 de Q010</t>
  </si>
  <si>
    <t>T049</t>
  </si>
  <si>
    <t>À renseigner — question Q050</t>
  </si>
  <si>
    <t>À renseigner — critère 5 de Q010</t>
  </si>
  <si>
    <t>T050</t>
  </si>
  <si>
    <t>À renseigner — question Q051</t>
  </si>
  <si>
    <t>À renseigner — critère 1 de Q011</t>
  </si>
  <si>
    <t>T051</t>
  </si>
  <si>
    <t>À renseigner — question Q052</t>
  </si>
  <si>
    <t>À renseigner — critère 2 de Q011</t>
  </si>
  <si>
    <t>T052</t>
  </si>
  <si>
    <t>À renseigner — question Q053</t>
  </si>
  <si>
    <t>À renseigner — critère 3 de Q011</t>
  </si>
  <si>
    <t>T053</t>
  </si>
  <si>
    <t>À renseigner — question Q054</t>
  </si>
  <si>
    <t>À renseigner — critère 4 de Q011</t>
  </si>
  <si>
    <t>T054</t>
  </si>
  <si>
    <t>À renseigner — question Q055</t>
  </si>
  <si>
    <t>À renseigner — critère 5 de Q011</t>
  </si>
  <si>
    <t>T055</t>
  </si>
  <si>
    <t>À renseigner — question Q056</t>
  </si>
  <si>
    <t>À renseigner — critère 1 de Q012</t>
  </si>
  <si>
    <t>T056</t>
  </si>
  <si>
    <t>À renseigner — question Q057</t>
  </si>
  <si>
    <t>À renseigner — critère 2 de Q012</t>
  </si>
  <si>
    <t>T057</t>
  </si>
  <si>
    <t>À renseigner — question Q058</t>
  </si>
  <si>
    <t>À renseigner — critère 3 de Q012</t>
  </si>
  <si>
    <t>T058</t>
  </si>
  <si>
    <t>À renseigner — question Q059</t>
  </si>
  <si>
    <t>À renseigner — critère 4 de Q012</t>
  </si>
  <si>
    <t>T059</t>
  </si>
  <si>
    <t>À renseigner — question Q060</t>
  </si>
  <si>
    <t>À renseigner — critère 5 de Q012</t>
  </si>
  <si>
    <t>T060</t>
  </si>
  <si>
    <t>À renseigner — question Q061</t>
  </si>
  <si>
    <t>À renseigner — critère 1 de Q013</t>
  </si>
  <si>
    <t>À renseigner — question Q062</t>
  </si>
  <si>
    <t>À renseigner — critère 2 de Q013</t>
  </si>
  <si>
    <t>À renseigner — question Q063</t>
  </si>
  <si>
    <t>À renseigner — critère 3 de Q013</t>
  </si>
  <si>
    <t>À renseigner — question Q064</t>
  </si>
  <si>
    <t>À renseigner — critère 4 de Q013</t>
  </si>
  <si>
    <t>À renseigner — question Q065</t>
  </si>
  <si>
    <t>À renseigner — critère 5 de Q013</t>
  </si>
  <si>
    <t>À renseigner — question Q066</t>
  </si>
  <si>
    <t>À renseigner — critère 1 de Q014</t>
  </si>
  <si>
    <t>À renseigner — question Q067</t>
  </si>
  <si>
    <t>À renseigner — critère 2 de Q014</t>
  </si>
  <si>
    <t>À renseigner — question Q068</t>
  </si>
  <si>
    <t>À renseigner — critère 3 de Q014</t>
  </si>
  <si>
    <t>À renseigner — question Q069</t>
  </si>
  <si>
    <t>À renseigner — critère 4 de Q014</t>
  </si>
  <si>
    <t>À renseigner — question Q070</t>
  </si>
  <si>
    <t>À renseigner — critère 5 de Q014</t>
  </si>
  <si>
    <t>À renseigner — question Q071</t>
  </si>
  <si>
    <t>À renseigner — critère 1 de Q015</t>
  </si>
  <si>
    <t>À renseigner — question Q072</t>
  </si>
  <si>
    <t>À renseigner — critère 2 de Q015</t>
  </si>
  <si>
    <t>À renseigner — question Q073</t>
  </si>
  <si>
    <t>À renseigner — critère 3 de Q015</t>
  </si>
  <si>
    <t>À renseigner — question Q074</t>
  </si>
  <si>
    <t>À renseigner — critère 4 de Q015</t>
  </si>
  <si>
    <t>À renseigner — question Q075</t>
  </si>
  <si>
    <t>À renseigner — critère 5 de Q015</t>
  </si>
  <si>
    <t>À renseigner — question Q076</t>
  </si>
  <si>
    <t>À renseigner — critère 1 de Q016</t>
  </si>
  <si>
    <t>À renseigner — question Q077</t>
  </si>
  <si>
    <t>À renseigner — critère 2 de Q016</t>
  </si>
  <si>
    <t>À renseigner — question Q078</t>
  </si>
  <si>
    <t>À renseigner — critère 3 de Q016</t>
  </si>
  <si>
    <t>À renseigner — question Q079</t>
  </si>
  <si>
    <t>À renseigner — critère 4 de Q016</t>
  </si>
  <si>
    <t>À renseigner — question Q080</t>
  </si>
  <si>
    <t>À renseigner — critère 5 de Q016</t>
  </si>
  <si>
    <t>À renseigner — question Q081</t>
  </si>
  <si>
    <t>À renseigner — critère 1 de Q017</t>
  </si>
  <si>
    <t>À renseigner — question Q082</t>
  </si>
  <si>
    <t>À renseigner — critère 2 de Q017</t>
  </si>
  <si>
    <t>À renseigner — question Q083</t>
  </si>
  <si>
    <t>À renseigner — critère 3 de Q017</t>
  </si>
  <si>
    <t>À renseigner — question Q084</t>
  </si>
  <si>
    <t>À renseigner — critère 4 de Q017</t>
  </si>
  <si>
    <t>À renseigner — question Q085</t>
  </si>
  <si>
    <t>À renseigner — critère 5 de Q017</t>
  </si>
  <si>
    <t>À renseigner — question Q086</t>
  </si>
  <si>
    <t>À renseigner — critère 1 de Q018</t>
  </si>
  <si>
    <t>À renseigner — question Q087</t>
  </si>
  <si>
    <t>À renseigner — critère 2 de Q018</t>
  </si>
  <si>
    <t>À renseigner — question Q088</t>
  </si>
  <si>
    <t>À renseigner — critère 3 de Q018</t>
  </si>
  <si>
    <t>À renseigner — question Q089</t>
  </si>
  <si>
    <t>À renseigner — critère 4 de Q018</t>
  </si>
  <si>
    <t>À renseigner — question Q090</t>
  </si>
  <si>
    <t>À renseigner — critère 5 de Q018</t>
  </si>
  <si>
    <t>À renseigner — question Q091</t>
  </si>
  <si>
    <t>À renseigner — critère 1 de Q019</t>
  </si>
  <si>
    <t>À renseigner — question Q092</t>
  </si>
  <si>
    <t>À renseigner — critère 2 de Q019</t>
  </si>
  <si>
    <t>À renseigner — question Q093</t>
  </si>
  <si>
    <t>À renseigner — critère 3 de Q019</t>
  </si>
  <si>
    <t>À renseigner — question Q094</t>
  </si>
  <si>
    <t>À renseigner — critère 4 de Q019</t>
  </si>
  <si>
    <t>À renseigner — question Q095</t>
  </si>
  <si>
    <t>À renseigner — critère 5 de Q019</t>
  </si>
  <si>
    <t>À renseigner — question Q096</t>
  </si>
  <si>
    <t>À renseigner — critère 1 de Q020</t>
  </si>
  <si>
    <t>À renseigner — question Q097</t>
  </si>
  <si>
    <t>À renseigner — critère 2 de Q020</t>
  </si>
  <si>
    <t>À renseigner — question Q098</t>
  </si>
  <si>
    <t>À renseigner — critère 3 de Q020</t>
  </si>
  <si>
    <t>À renseigner — question Q099</t>
  </si>
  <si>
    <t>À renseigner — critère 4 de Q020</t>
  </si>
  <si>
    <t>À renseigner — question Q100</t>
  </si>
  <si>
    <t>À renseigner — critère 5 de Q020</t>
  </si>
  <si>
    <t>À renseigner — question Q101</t>
  </si>
  <si>
    <t>À renseigner — critère 1 de Q021</t>
  </si>
  <si>
    <t>À renseigner — question Q102</t>
  </si>
  <si>
    <t>À renseigner — critère 2 de Q021</t>
  </si>
  <si>
    <t>À renseigner — question Q103</t>
  </si>
  <si>
    <t>À renseigner — critère 3 de Q021</t>
  </si>
  <si>
    <t>À renseigner — question Q104</t>
  </si>
  <si>
    <t>À renseigner — critère 4 de Q021</t>
  </si>
  <si>
    <t>À renseigner — question Q105</t>
  </si>
  <si>
    <t>À renseigner — critère 5 de Q021</t>
  </si>
  <si>
    <t>À renseigner — question Q106</t>
  </si>
  <si>
    <t>À renseigner — critère 1 de Q022</t>
  </si>
  <si>
    <t>À renseigner — question Q107</t>
  </si>
  <si>
    <t>À renseigner — critère 2 de Q022</t>
  </si>
  <si>
    <t>À renseigner — question Q108</t>
  </si>
  <si>
    <t>À renseigner — critère 3 de Q022</t>
  </si>
  <si>
    <t>À renseigner — question Q109</t>
  </si>
  <si>
    <t>À renseigner — critère 4 de Q022</t>
  </si>
  <si>
    <t>À renseigner — question Q110</t>
  </si>
  <si>
    <t>À renseigner — critère 5 de Q022</t>
  </si>
  <si>
    <t>À renseigner — question Q111</t>
  </si>
  <si>
    <t>À renseigner — critère 1 de Q023</t>
  </si>
  <si>
    <t>À renseigner — question Q112</t>
  </si>
  <si>
    <t>À renseigner — critère 2 de Q023</t>
  </si>
  <si>
    <t>À renseigner — question Q113</t>
  </si>
  <si>
    <t>À renseigner — critère 3 de Q023</t>
  </si>
  <si>
    <t>À renseigner — question Q114</t>
  </si>
  <si>
    <t>À renseigner — critère 4 de Q023</t>
  </si>
  <si>
    <t>À renseigner — question Q115</t>
  </si>
  <si>
    <t>À renseigner — critère 5 de Q023</t>
  </si>
  <si>
    <t>À renseigner — question Q116</t>
  </si>
  <si>
    <t>À renseigner — critère 1 de Q024</t>
  </si>
  <si>
    <t>À renseigner — question Q117</t>
  </si>
  <si>
    <t>À renseigner — critère 2 de Q024</t>
  </si>
  <si>
    <t>À renseigner — question Q118</t>
  </si>
  <si>
    <t>À renseigner — critère 3 de Q024</t>
  </si>
  <si>
    <t>À renseigner — question Q119</t>
  </si>
  <si>
    <t>À renseigner — critère 4 de Q024</t>
  </si>
  <si>
    <t>À renseigner — question Q120</t>
  </si>
  <si>
    <t>À renseigner — critère 5 de Q024</t>
  </si>
  <si>
    <t>À renseigner — question Q121</t>
  </si>
  <si>
    <t>À renseigner — critère 1 de Q025</t>
  </si>
  <si>
    <t>À renseigner — question Q122</t>
  </si>
  <si>
    <t>À renseigner — critère 2 de Q025</t>
  </si>
  <si>
    <t>À renseigner — question Q123</t>
  </si>
  <si>
    <t>À renseigner — critère 3 de Q025</t>
  </si>
  <si>
    <t>À renseigner — question Q124</t>
  </si>
  <si>
    <t>À renseigner — critère 4 de Q025</t>
  </si>
  <si>
    <t>À renseigner — question Q125</t>
  </si>
  <si>
    <t>À renseigner — critère 5 de Q025</t>
  </si>
  <si>
    <t>À renseigner — question Q126</t>
  </si>
  <si>
    <t>À renseigner — critère 1 de Q026</t>
  </si>
  <si>
    <t>À renseigner — question Q127</t>
  </si>
  <si>
    <t>À renseigner — critère 2 de Q026</t>
  </si>
  <si>
    <t>À renseigner — question Q128</t>
  </si>
  <si>
    <t>À renseigner — critère 3 de Q026</t>
  </si>
  <si>
    <t>À renseigner — question Q129</t>
  </si>
  <si>
    <t>À renseigner — critère 4 de Q026</t>
  </si>
  <si>
    <t>À renseigner — question Q130</t>
  </si>
  <si>
    <t>À renseigner — critère 5 de Q026</t>
  </si>
  <si>
    <t>À renseigner — question Q131</t>
  </si>
  <si>
    <t>À renseigner — critère 1 de Q027</t>
  </si>
  <si>
    <t>À renseigner — question Q132</t>
  </si>
  <si>
    <t>À renseigner — critère 2 de Q027</t>
  </si>
  <si>
    <t>À renseigner — question Q133</t>
  </si>
  <si>
    <t>À renseigner — critère 3 de Q027</t>
  </si>
  <si>
    <t>À renseigner — question Q134</t>
  </si>
  <si>
    <t>À renseigner — critère 4 de Q027</t>
  </si>
  <si>
    <t>À renseigner — question Q135</t>
  </si>
  <si>
    <t>À renseigner — critère 5 de Q027</t>
  </si>
  <si>
    <t>À renseigner — question Q136</t>
  </si>
  <si>
    <t>À renseigner — critère 1 de Q028</t>
  </si>
  <si>
    <t>À renseigner — question Q137</t>
  </si>
  <si>
    <t>À renseigner — critère 2 de Q028</t>
  </si>
  <si>
    <t>À renseigner — question Q138</t>
  </si>
  <si>
    <t>À renseigner — critère 3 de Q028</t>
  </si>
  <si>
    <t>À renseigner — question Q139</t>
  </si>
  <si>
    <t>À renseigner — critère 4 de Q028</t>
  </si>
  <si>
    <t>À renseigner — question Q140</t>
  </si>
  <si>
    <t>À renseigner — critère 5 de Q028</t>
  </si>
  <si>
    <t>À renseigner — question Q141</t>
  </si>
  <si>
    <t>À renseigner — critère 1 de Q029</t>
  </si>
  <si>
    <t>À renseigner — question Q142</t>
  </si>
  <si>
    <t>À renseigner — critère 2 de Q029</t>
  </si>
  <si>
    <t>À renseigner — question Q143</t>
  </si>
  <si>
    <t>À renseigner — critère 3 de Q029</t>
  </si>
  <si>
    <t>À renseigner — question Q144</t>
  </si>
  <si>
    <t>À renseigner — critère 4 de Q029</t>
  </si>
  <si>
    <t>À renseigner — question Q145</t>
  </si>
  <si>
    <t>À renseigner — critère 5 de Q029</t>
  </si>
  <si>
    <t>À renseigner — question Q146</t>
  </si>
  <si>
    <t>À renseigner — critère 1 de Q030</t>
  </si>
  <si>
    <t>À renseigner — question Q147</t>
  </si>
  <si>
    <t>À renseigner — critère 2 de Q030</t>
  </si>
  <si>
    <t>À renseigner — question Q148</t>
  </si>
  <si>
    <t>À renseigner — critère 3 de Q030</t>
  </si>
  <si>
    <t>À renseigner — question Q149</t>
  </si>
  <si>
    <t>À renseigner — critère 4 de Q030</t>
  </si>
  <si>
    <t>À renseigner — question Q150</t>
  </si>
  <si>
    <t>À renseigner — critère 5 de Q030</t>
  </si>
  <si>
    <t>Q151</t>
  </si>
  <si>
    <t>À renseigner — question Q151</t>
  </si>
  <si>
    <t>À renseigner — critère 1 de Q031</t>
  </si>
  <si>
    <t>Q152</t>
  </si>
  <si>
    <t>À renseigner — question Q152</t>
  </si>
  <si>
    <t>À renseigner — critère 2 de Q031</t>
  </si>
  <si>
    <t>Q153</t>
  </si>
  <si>
    <t>À renseigner — question Q153</t>
  </si>
  <si>
    <t>À renseigner — critère 3 de Q031</t>
  </si>
  <si>
    <t>Q154</t>
  </si>
  <si>
    <t>À renseigner — question Q154</t>
  </si>
  <si>
    <t>À renseigner — critère 4 de Q031</t>
  </si>
  <si>
    <t>Q155</t>
  </si>
  <si>
    <t>À renseigner — question Q155</t>
  </si>
  <si>
    <t>À renseigner — critère 5 de Q031</t>
  </si>
  <si>
    <t>Q156</t>
  </si>
  <si>
    <t>À renseigner — question Q156</t>
  </si>
  <si>
    <t>À renseigner — critère 1 de Q032</t>
  </si>
  <si>
    <t>Q157</t>
  </si>
  <si>
    <t>À renseigner — question Q157</t>
  </si>
  <si>
    <t>À renseigner — critère 2 de Q032</t>
  </si>
  <si>
    <t>Q158</t>
  </si>
  <si>
    <t>À renseigner — question Q158</t>
  </si>
  <si>
    <t>À renseigner — critère 3 de Q032</t>
  </si>
  <si>
    <t>Q159</t>
  </si>
  <si>
    <t>À renseigner — question Q159</t>
  </si>
  <si>
    <t>À renseigner — critère 4 de Q032</t>
  </si>
  <si>
    <t>Q160</t>
  </si>
  <si>
    <t>À renseigner — question Q160</t>
  </si>
  <si>
    <t>À renseigner — critère 5 de Q032</t>
  </si>
  <si>
    <t>Q161</t>
  </si>
  <si>
    <t>À renseigner — question Q161</t>
  </si>
  <si>
    <t>À renseigner — critère 1 de Q033</t>
  </si>
  <si>
    <t>Q162</t>
  </si>
  <si>
    <t>À renseigner — question Q162</t>
  </si>
  <si>
    <t>À renseigner — critère 2 de Q033</t>
  </si>
  <si>
    <t>Q163</t>
  </si>
  <si>
    <t>À renseigner — question Q163</t>
  </si>
  <si>
    <t>À renseigner — critère 3 de Q033</t>
  </si>
  <si>
    <t>Q164</t>
  </si>
  <si>
    <t>À renseigner — question Q164</t>
  </si>
  <si>
    <t>À renseigner — critère 4 de Q033</t>
  </si>
  <si>
    <t>Q165</t>
  </si>
  <si>
    <t>À renseigner — question Q165</t>
  </si>
  <si>
    <t>À renseigner — critère 5 de Q033</t>
  </si>
  <si>
    <t>Q166</t>
  </si>
  <si>
    <t>À renseigner — question Q166</t>
  </si>
  <si>
    <t>À renseigner — critère 1 de Q034</t>
  </si>
  <si>
    <t>Q167</t>
  </si>
  <si>
    <t>À renseigner — question Q167</t>
  </si>
  <si>
    <t>À renseigner — critère 2 de Q034</t>
  </si>
  <si>
    <t>Q168</t>
  </si>
  <si>
    <t>À renseigner — question Q168</t>
  </si>
  <si>
    <t>À renseigner — critère 3 de Q034</t>
  </si>
  <si>
    <t>Q169</t>
  </si>
  <si>
    <t>À renseigner — question Q169</t>
  </si>
  <si>
    <t>À renseigner — critère 4 de Q034</t>
  </si>
  <si>
    <t>Q170</t>
  </si>
  <si>
    <t>À renseigner — question Q170</t>
  </si>
  <si>
    <t>À renseigner — critère 5 de Q034</t>
  </si>
  <si>
    <t>Q171</t>
  </si>
  <si>
    <t>À renseigner — question Q171</t>
  </si>
  <si>
    <t>À renseigner — critère 1 de Q035</t>
  </si>
  <si>
    <t>Q172</t>
  </si>
  <si>
    <t>À renseigner — question Q172</t>
  </si>
  <si>
    <t>À renseigner — critère 2 de Q035</t>
  </si>
  <si>
    <t>Q173</t>
  </si>
  <si>
    <t>À renseigner — question Q173</t>
  </si>
  <si>
    <t>À renseigner — critère 3 de Q035</t>
  </si>
  <si>
    <t>Q174</t>
  </si>
  <si>
    <t>À renseigner — question Q174</t>
  </si>
  <si>
    <t>À renseigner — critère 4 de Q035</t>
  </si>
  <si>
    <t>Q175</t>
  </si>
  <si>
    <t>À renseigner — question Q175</t>
  </si>
  <si>
    <t>À renseigner — critère 5 de Q035</t>
  </si>
  <si>
    <t>Q176</t>
  </si>
  <si>
    <t>À renseigner — question Q176</t>
  </si>
  <si>
    <t>À renseigner — critère 1 de Q036</t>
  </si>
  <si>
    <t>Q177</t>
  </si>
  <si>
    <t>À renseigner — question Q177</t>
  </si>
  <si>
    <t>À renseigner — critère 2 de Q036</t>
  </si>
  <si>
    <t>Q178</t>
  </si>
  <si>
    <t>À renseigner — question Q178</t>
  </si>
  <si>
    <t>À renseigner — critère 3 de Q036</t>
  </si>
  <si>
    <t>Q179</t>
  </si>
  <si>
    <t>À renseigner — question Q179</t>
  </si>
  <si>
    <t>À renseigner — critère 4 de Q036</t>
  </si>
  <si>
    <t>Q180</t>
  </si>
  <si>
    <t>À renseigner — question Q180</t>
  </si>
  <si>
    <t>À renseigner — critère 5 de Q036</t>
  </si>
  <si>
    <t>Q181</t>
  </si>
  <si>
    <t>À renseigner — question Q181</t>
  </si>
  <si>
    <t>À renseigner — critère 1 de Q037</t>
  </si>
  <si>
    <t>Q182</t>
  </si>
  <si>
    <t>À renseigner — question Q182</t>
  </si>
  <si>
    <t>À renseigner — critère 2 de Q037</t>
  </si>
  <si>
    <t>Q183</t>
  </si>
  <si>
    <t>À renseigner — question Q183</t>
  </si>
  <si>
    <t>À renseigner — critère 3 de Q037</t>
  </si>
  <si>
    <t>Q184</t>
  </si>
  <si>
    <t>À renseigner — question Q184</t>
  </si>
  <si>
    <t>À renseigner — critère 4 de Q037</t>
  </si>
  <si>
    <t>Q185</t>
  </si>
  <si>
    <t>À renseigner — question Q185</t>
  </si>
  <si>
    <t>À renseigner — critère 5 de Q037</t>
  </si>
  <si>
    <t>Q186</t>
  </si>
  <si>
    <t>À renseigner — question Q186</t>
  </si>
  <si>
    <t>À renseigner — critère 1 de Q038</t>
  </si>
  <si>
    <t>Q187</t>
  </si>
  <si>
    <t>À renseigner — question Q187</t>
  </si>
  <si>
    <t>À renseigner — critère 2 de Q038</t>
  </si>
  <si>
    <t>Q188</t>
  </si>
  <si>
    <t>À renseigner — question Q188</t>
  </si>
  <si>
    <t>À renseigner — critère 3 de Q038</t>
  </si>
  <si>
    <t>Q189</t>
  </si>
  <si>
    <t>À renseigner — question Q189</t>
  </si>
  <si>
    <t>À renseigner — critère 4 de Q038</t>
  </si>
  <si>
    <t>Q190</t>
  </si>
  <si>
    <t>À renseigner — question Q190</t>
  </si>
  <si>
    <t>À renseigner — critère 5 de Q038</t>
  </si>
  <si>
    <t>Q191</t>
  </si>
  <si>
    <t>À renseigner — question Q191</t>
  </si>
  <si>
    <t>À renseigner — critère 1 de Q039</t>
  </si>
  <si>
    <t>Q192</t>
  </si>
  <si>
    <t>À renseigner — question Q192</t>
  </si>
  <si>
    <t>À renseigner — critère 2 de Q039</t>
  </si>
  <si>
    <t>Q193</t>
  </si>
  <si>
    <t>À renseigner — question Q193</t>
  </si>
  <si>
    <t>À renseigner — critère 3 de Q039</t>
  </si>
  <si>
    <t>Q194</t>
  </si>
  <si>
    <t>À renseigner — question Q194</t>
  </si>
  <si>
    <t>À renseigner — critère 4 de Q039</t>
  </si>
  <si>
    <t>Q195</t>
  </si>
  <si>
    <t>À renseigner — question Q195</t>
  </si>
  <si>
    <t>À renseigner — critère 5 de Q039</t>
  </si>
  <si>
    <t>Q196</t>
  </si>
  <si>
    <t>À renseigner — question Q196</t>
  </si>
  <si>
    <t>À renseigner — critère 1 de Q040</t>
  </si>
  <si>
    <t>Q197</t>
  </si>
  <si>
    <t>À renseigner — question Q197</t>
  </si>
  <si>
    <t>À renseigner — critère 2 de Q040</t>
  </si>
  <si>
    <t>Q198</t>
  </si>
  <si>
    <t>À renseigner — question Q198</t>
  </si>
  <si>
    <t>À renseigner — critère 3 de Q040</t>
  </si>
  <si>
    <t>Q199</t>
  </si>
  <si>
    <t>À renseigner — question Q199</t>
  </si>
  <si>
    <t>À renseigner — critère 4 de Q040</t>
  </si>
  <si>
    <t>Q200</t>
  </si>
  <si>
    <t>À renseigner — question Q200</t>
  </si>
  <si>
    <t>À renseigner — critère 5 de Q040</t>
  </si>
  <si>
    <t>C201</t>
  </si>
  <si>
    <t>À renseigner — critère 1 de Q041</t>
  </si>
  <si>
    <t>C202</t>
  </si>
  <si>
    <t>À renseigner — critère 2 de Q041</t>
  </si>
  <si>
    <t>C203</t>
  </si>
  <si>
    <t>À renseigner — critère 3 de Q041</t>
  </si>
  <si>
    <t>C204</t>
  </si>
  <si>
    <t>À renseigner — critère 4 de Q041</t>
  </si>
  <si>
    <t>C205</t>
  </si>
  <si>
    <t>À renseigner — critère 5 de Q041</t>
  </si>
  <si>
    <t>C206</t>
  </si>
  <si>
    <t>À renseigner — critère 1 de Q042</t>
  </si>
  <si>
    <t>C207</t>
  </si>
  <si>
    <t>À renseigner — critère 2 de Q042</t>
  </si>
  <si>
    <t>C208</t>
  </si>
  <si>
    <t>À renseigner — critère 3 de Q042</t>
  </si>
  <si>
    <t>C209</t>
  </si>
  <si>
    <t>À renseigner — critère 4 de Q042</t>
  </si>
  <si>
    <t>C210</t>
  </si>
  <si>
    <t>À renseigner — critère 5 de Q042</t>
  </si>
  <si>
    <t>C211</t>
  </si>
  <si>
    <t>À renseigner — critère 1 de Q043</t>
  </si>
  <si>
    <t>C212</t>
  </si>
  <si>
    <t>À renseigner — critère 2 de Q043</t>
  </si>
  <si>
    <t>C213</t>
  </si>
  <si>
    <t>À renseigner — critère 3 de Q043</t>
  </si>
  <si>
    <t>C214</t>
  </si>
  <si>
    <t>À renseigner — critère 4 de Q043</t>
  </si>
  <si>
    <t>C215</t>
  </si>
  <si>
    <t>À renseigner — critère 5 de Q043</t>
  </si>
  <si>
    <t>C216</t>
  </si>
  <si>
    <t>À renseigner — critère 1 de Q044</t>
  </si>
  <si>
    <t>C217</t>
  </si>
  <si>
    <t>À renseigner — critère 2 de Q044</t>
  </si>
  <si>
    <t>C218</t>
  </si>
  <si>
    <t>À renseigner — critère 3 de Q044</t>
  </si>
  <si>
    <t>C219</t>
  </si>
  <si>
    <t>À renseigner — critère 4 de Q044</t>
  </si>
  <si>
    <t>C220</t>
  </si>
  <si>
    <t>À renseigner — critère 5 de Q044</t>
  </si>
  <si>
    <t>C221</t>
  </si>
  <si>
    <t>À renseigner — critère 1 de Q045</t>
  </si>
  <si>
    <t>C222</t>
  </si>
  <si>
    <t>À renseigner — critère 2 de Q045</t>
  </si>
  <si>
    <t>C223</t>
  </si>
  <si>
    <t>À renseigner — critère 3 de Q045</t>
  </si>
  <si>
    <t>C224</t>
  </si>
  <si>
    <t>À renseigner — critère 4 de Q045</t>
  </si>
  <si>
    <t>C225</t>
  </si>
  <si>
    <t>À renseigner — critère 5 de Q045</t>
  </si>
  <si>
    <t>C226</t>
  </si>
  <si>
    <t>À renseigner — critère 1 de Q046</t>
  </si>
  <si>
    <t>C227</t>
  </si>
  <si>
    <t>À renseigner — critère 2 de Q046</t>
  </si>
  <si>
    <t>C228</t>
  </si>
  <si>
    <t>À renseigner — critère 3 de Q046</t>
  </si>
  <si>
    <t>C229</t>
  </si>
  <si>
    <t>À renseigner — critère 4 de Q046</t>
  </si>
  <si>
    <t>C230</t>
  </si>
  <si>
    <t>À renseigner — critère 5 de Q046</t>
  </si>
  <si>
    <t>C231</t>
  </si>
  <si>
    <t>À renseigner — critère 1 de Q047</t>
  </si>
  <si>
    <t>C232</t>
  </si>
  <si>
    <t>À renseigner — critère 2 de Q047</t>
  </si>
  <si>
    <t>C233</t>
  </si>
  <si>
    <t>À renseigner — critère 3 de Q047</t>
  </si>
  <si>
    <t>C234</t>
  </si>
  <si>
    <t>À renseigner — critère 4 de Q047</t>
  </si>
  <si>
    <t>C235</t>
  </si>
  <si>
    <t>À renseigner — critère 5 de Q047</t>
  </si>
  <si>
    <t>C236</t>
  </si>
  <si>
    <t>À renseigner — critère 1 de Q048</t>
  </si>
  <si>
    <t>C237</t>
  </si>
  <si>
    <t>À renseigner — critère 2 de Q048</t>
  </si>
  <si>
    <t>C238</t>
  </si>
  <si>
    <t>À renseigner — critère 3 de Q048</t>
  </si>
  <si>
    <t>C239</t>
  </si>
  <si>
    <t>À renseigner — critère 4 de Q048</t>
  </si>
  <si>
    <t>C240</t>
  </si>
  <si>
    <t>À renseigner — critère 5 de Q048</t>
  </si>
  <si>
    <t>C241</t>
  </si>
  <si>
    <t>À renseigner — critère 1 de Q049</t>
  </si>
  <si>
    <t>C242</t>
  </si>
  <si>
    <t>À renseigner — critère 2 de Q049</t>
  </si>
  <si>
    <t>C243</t>
  </si>
  <si>
    <t>À renseigner — critère 3 de Q049</t>
  </si>
  <si>
    <t>C244</t>
  </si>
  <si>
    <t>À renseigner — critère 4 de Q049</t>
  </si>
  <si>
    <t>C245</t>
  </si>
  <si>
    <t>À renseigner — critère 5 de Q049</t>
  </si>
  <si>
    <t>C246</t>
  </si>
  <si>
    <t>À renseigner — critère 1 de Q050</t>
  </si>
  <si>
    <t>C247</t>
  </si>
  <si>
    <t>À renseigner — critère 2 de Q050</t>
  </si>
  <si>
    <t>C248</t>
  </si>
  <si>
    <t>À renseigner — critère 3 de Q050</t>
  </si>
  <si>
    <t>C249</t>
  </si>
  <si>
    <t>À renseigner — critère 4 de Q050</t>
  </si>
  <si>
    <t>C250</t>
  </si>
  <si>
    <t>À renseigner — critère 5 de Q050</t>
  </si>
  <si>
    <t>C251</t>
  </si>
  <si>
    <t>À renseigner — critère 1 de Q051</t>
  </si>
  <si>
    <t>C252</t>
  </si>
  <si>
    <t>À renseigner — critère 2 de Q051</t>
  </si>
  <si>
    <t>C253</t>
  </si>
  <si>
    <t>À renseigner — critère 3 de Q051</t>
  </si>
  <si>
    <t>C254</t>
  </si>
  <si>
    <t>À renseigner — critère 4 de Q051</t>
  </si>
  <si>
    <t>C255</t>
  </si>
  <si>
    <t>À renseigner — critère 5 de Q051</t>
  </si>
  <si>
    <t>C256</t>
  </si>
  <si>
    <t>À renseigner — critère 1 de Q052</t>
  </si>
  <si>
    <t>C257</t>
  </si>
  <si>
    <t>À renseigner — critère 2 de Q052</t>
  </si>
  <si>
    <t>C258</t>
  </si>
  <si>
    <t>À renseigner — critère 3 de Q052</t>
  </si>
  <si>
    <t>C259</t>
  </si>
  <si>
    <t>À renseigner — critère 4 de Q052</t>
  </si>
  <si>
    <t>C260</t>
  </si>
  <si>
    <t>À renseigner — critère 5 de Q052</t>
  </si>
  <si>
    <t>C261</t>
  </si>
  <si>
    <t>À renseigner — critère 1 de Q053</t>
  </si>
  <si>
    <t>C262</t>
  </si>
  <si>
    <t>À renseigner — critère 2 de Q053</t>
  </si>
  <si>
    <t>C263</t>
  </si>
  <si>
    <t>À renseigner — critère 3 de Q053</t>
  </si>
  <si>
    <t>C264</t>
  </si>
  <si>
    <t>À renseigner — critère 4 de Q053</t>
  </si>
  <si>
    <t>C265</t>
  </si>
  <si>
    <t>À renseigner — critère 5 de Q053</t>
  </si>
  <si>
    <t>C266</t>
  </si>
  <si>
    <t>À renseigner — critère 1 de Q054</t>
  </si>
  <si>
    <t>C267</t>
  </si>
  <si>
    <t>À renseigner — critère 2 de Q054</t>
  </si>
  <si>
    <t>C268</t>
  </si>
  <si>
    <t>À renseigner — critère 3 de Q054</t>
  </si>
  <si>
    <t>C269</t>
  </si>
  <si>
    <t>À renseigner — critère 4 de Q054</t>
  </si>
  <si>
    <t>C270</t>
  </si>
  <si>
    <t>À renseigner — critère 5 de Q054</t>
  </si>
  <si>
    <t>C271</t>
  </si>
  <si>
    <t>À renseigner — critère 1 de Q055</t>
  </si>
  <si>
    <t>C272</t>
  </si>
  <si>
    <t>À renseigner — critère 2 de Q055</t>
  </si>
  <si>
    <t>C273</t>
  </si>
  <si>
    <t>À renseigner — critère 3 de Q055</t>
  </si>
  <si>
    <t>C274</t>
  </si>
  <si>
    <t>À renseigner — critère 4 de Q055</t>
  </si>
  <si>
    <t>C275</t>
  </si>
  <si>
    <t>À renseigner — critère 5 de Q055</t>
  </si>
  <si>
    <t>C276</t>
  </si>
  <si>
    <t>À renseigner — critère 1 de Q056</t>
  </si>
  <si>
    <t>C277</t>
  </si>
  <si>
    <t>À renseigner — critère 2 de Q056</t>
  </si>
  <si>
    <t>C278</t>
  </si>
  <si>
    <t>À renseigner — critère 3 de Q056</t>
  </si>
  <si>
    <t>C279</t>
  </si>
  <si>
    <t>À renseigner — critère 4 de Q056</t>
  </si>
  <si>
    <t>C280</t>
  </si>
  <si>
    <t>À renseigner — critère 5 de Q056</t>
  </si>
  <si>
    <t>C281</t>
  </si>
  <si>
    <t>À renseigner — critère 1 de Q057</t>
  </si>
  <si>
    <t>C282</t>
  </si>
  <si>
    <t>À renseigner — critère 2 de Q057</t>
  </si>
  <si>
    <t>C283</t>
  </si>
  <si>
    <t>À renseigner — critère 3 de Q057</t>
  </si>
  <si>
    <t>C284</t>
  </si>
  <si>
    <t>À renseigner — critère 4 de Q057</t>
  </si>
  <si>
    <t>C285</t>
  </si>
  <si>
    <t>À renseigner — critère 5 de Q057</t>
  </si>
  <si>
    <t>C286</t>
  </si>
  <si>
    <t>À renseigner — critère 1 de Q058</t>
  </si>
  <si>
    <t>C287</t>
  </si>
  <si>
    <t>À renseigner — critère 2 de Q058</t>
  </si>
  <si>
    <t>C288</t>
  </si>
  <si>
    <t>À renseigner — critère 3 de Q058</t>
  </si>
  <si>
    <t>C289</t>
  </si>
  <si>
    <t>À renseigner — critère 4 de Q058</t>
  </si>
  <si>
    <t>C290</t>
  </si>
  <si>
    <t>À renseigner — critère 5 de Q058</t>
  </si>
  <si>
    <t>C291</t>
  </si>
  <si>
    <t>À renseigner — critère 1 de Q059</t>
  </si>
  <si>
    <t>C292</t>
  </si>
  <si>
    <t>À renseigner — critère 2 de Q059</t>
  </si>
  <si>
    <t>C293</t>
  </si>
  <si>
    <t>À renseigner — critère 3 de Q059</t>
  </si>
  <si>
    <t>C294</t>
  </si>
  <si>
    <t>À renseigner — critère 4 de Q059</t>
  </si>
  <si>
    <t>C295</t>
  </si>
  <si>
    <t>À renseigner — critère 5 de Q059</t>
  </si>
  <si>
    <t>C296</t>
  </si>
  <si>
    <t>À renseigner — critère 1 de Q060</t>
  </si>
  <si>
    <t>C297</t>
  </si>
  <si>
    <t>À renseigner — critère 2 de Q060</t>
  </si>
  <si>
    <t>C298</t>
  </si>
  <si>
    <t>À renseigner — critère 3 de Q060</t>
  </si>
  <si>
    <t>C299</t>
  </si>
  <si>
    <t>À renseigner — critère 4 de Q060</t>
  </si>
  <si>
    <t>C300</t>
  </si>
  <si>
    <t>À renseigner — critère 5 de Q060</t>
  </si>
  <si>
    <t>C301</t>
  </si>
  <si>
    <t>À renseigner — critère 1 de Q061</t>
  </si>
  <si>
    <t>C302</t>
  </si>
  <si>
    <t>À renseigner — critère 2 de Q061</t>
  </si>
  <si>
    <t>C303</t>
  </si>
  <si>
    <t>À renseigner — critère 3 de Q061</t>
  </si>
  <si>
    <t>C304</t>
  </si>
  <si>
    <t>À renseigner — critère 4 de Q061</t>
  </si>
  <si>
    <t>C305</t>
  </si>
  <si>
    <t>À renseigner — critère 5 de Q061</t>
  </si>
  <si>
    <t>C306</t>
  </si>
  <si>
    <t>À renseigner — critère 1 de Q062</t>
  </si>
  <si>
    <t>C307</t>
  </si>
  <si>
    <t>À renseigner — critère 2 de Q062</t>
  </si>
  <si>
    <t>C308</t>
  </si>
  <si>
    <t>À renseigner — critère 3 de Q062</t>
  </si>
  <si>
    <t>C309</t>
  </si>
  <si>
    <t>À renseigner — critère 4 de Q062</t>
  </si>
  <si>
    <t>C310</t>
  </si>
  <si>
    <t>À renseigner — critère 5 de Q062</t>
  </si>
  <si>
    <t>C311</t>
  </si>
  <si>
    <t>À renseigner — critère 1 de Q063</t>
  </si>
  <si>
    <t>C312</t>
  </si>
  <si>
    <t>À renseigner — critère 2 de Q063</t>
  </si>
  <si>
    <t>C313</t>
  </si>
  <si>
    <t>À renseigner — critère 3 de Q063</t>
  </si>
  <si>
    <t>C314</t>
  </si>
  <si>
    <t>À renseigner — critère 4 de Q063</t>
  </si>
  <si>
    <t>C315</t>
  </si>
  <si>
    <t>À renseigner — critère 5 de Q063</t>
  </si>
  <si>
    <t>C316</t>
  </si>
  <si>
    <t>À renseigner — critère 1 de Q064</t>
  </si>
  <si>
    <t>C317</t>
  </si>
  <si>
    <t>À renseigner — critère 2 de Q064</t>
  </si>
  <si>
    <t>C318</t>
  </si>
  <si>
    <t>À renseigner — critère 3 de Q064</t>
  </si>
  <si>
    <t>C319</t>
  </si>
  <si>
    <t>À renseigner — critère 4 de Q064</t>
  </si>
  <si>
    <t>C320</t>
  </si>
  <si>
    <t>À renseigner — critère 5 de Q064</t>
  </si>
  <si>
    <t>C321</t>
  </si>
  <si>
    <t>À renseigner — critère 1 de Q065</t>
  </si>
  <si>
    <t>C322</t>
  </si>
  <si>
    <t>À renseigner — critère 2 de Q065</t>
  </si>
  <si>
    <t>C323</t>
  </si>
  <si>
    <t>À renseigner — critère 3 de Q065</t>
  </si>
  <si>
    <t>C324</t>
  </si>
  <si>
    <t>À renseigner — critère 4 de Q065</t>
  </si>
  <si>
    <t>C325</t>
  </si>
  <si>
    <t>À renseigner — critère 5 de Q065</t>
  </si>
  <si>
    <t>C326</t>
  </si>
  <si>
    <t>À renseigner — critère 1 de Q066</t>
  </si>
  <si>
    <t>C327</t>
  </si>
  <si>
    <t>À renseigner — critère 2 de Q066</t>
  </si>
  <si>
    <t>C328</t>
  </si>
  <si>
    <t>À renseigner — critère 3 de Q066</t>
  </si>
  <si>
    <t>C329</t>
  </si>
  <si>
    <t>À renseigner — critère 4 de Q066</t>
  </si>
  <si>
    <t>C330</t>
  </si>
  <si>
    <t>À renseigner — critère 5 de Q066</t>
  </si>
  <si>
    <t>C331</t>
  </si>
  <si>
    <t>À renseigner — critère 1 de Q067</t>
  </si>
  <si>
    <t>C332</t>
  </si>
  <si>
    <t>À renseigner — critère 2 de Q067</t>
  </si>
  <si>
    <t>C333</t>
  </si>
  <si>
    <t>À renseigner — critère 3 de Q067</t>
  </si>
  <si>
    <t>C334</t>
  </si>
  <si>
    <t>À renseigner — critère 4 de Q067</t>
  </si>
  <si>
    <t>C335</t>
  </si>
  <si>
    <t>À renseigner — critère 5 de Q067</t>
  </si>
  <si>
    <t>C336</t>
  </si>
  <si>
    <t>À renseigner — critère 1 de Q068</t>
  </si>
  <si>
    <t>C337</t>
  </si>
  <si>
    <t>À renseigner — critère 2 de Q068</t>
  </si>
  <si>
    <t>C338</t>
  </si>
  <si>
    <t>À renseigner — critère 3 de Q068</t>
  </si>
  <si>
    <t>C339</t>
  </si>
  <si>
    <t>À renseigner — critère 4 de Q068</t>
  </si>
  <si>
    <t>C340</t>
  </si>
  <si>
    <t>À renseigner — critère 5 de Q068</t>
  </si>
  <si>
    <t>C341</t>
  </si>
  <si>
    <t>À renseigner — critère 1 de Q069</t>
  </si>
  <si>
    <t>C342</t>
  </si>
  <si>
    <t>À renseigner — critère 2 de Q069</t>
  </si>
  <si>
    <t>C343</t>
  </si>
  <si>
    <t>À renseigner — critère 3 de Q069</t>
  </si>
  <si>
    <t>C344</t>
  </si>
  <si>
    <t>À renseigner — critère 4 de Q069</t>
  </si>
  <si>
    <t>C345</t>
  </si>
  <si>
    <t>À renseigner — critère 5 de Q069</t>
  </si>
  <si>
    <t>C346</t>
  </si>
  <si>
    <t>À renseigner — critère 1 de Q070</t>
  </si>
  <si>
    <t>C347</t>
  </si>
  <si>
    <t>À renseigner — critère 2 de Q070</t>
  </si>
  <si>
    <t>C348</t>
  </si>
  <si>
    <t>À renseigner — critère 3 de Q070</t>
  </si>
  <si>
    <t>C349</t>
  </si>
  <si>
    <t>À renseigner — critère 4 de Q070</t>
  </si>
  <si>
    <t>C350</t>
  </si>
  <si>
    <t>À renseigner — critère 5 de Q070</t>
  </si>
  <si>
    <t>C351</t>
  </si>
  <si>
    <t>À renseigner — critère 1 de Q071</t>
  </si>
  <si>
    <t>C352</t>
  </si>
  <si>
    <t>À renseigner — critère 2 de Q071</t>
  </si>
  <si>
    <t>C353</t>
  </si>
  <si>
    <t>À renseigner — critère 3 de Q071</t>
  </si>
  <si>
    <t>C354</t>
  </si>
  <si>
    <t>À renseigner — critère 4 de Q071</t>
  </si>
  <si>
    <t>C355</t>
  </si>
  <si>
    <t>À renseigner — critère 5 de Q071</t>
  </si>
  <si>
    <t>C356</t>
  </si>
  <si>
    <t>À renseigner — critère 1 de Q072</t>
  </si>
  <si>
    <t>C357</t>
  </si>
  <si>
    <t>À renseigner — critère 2 de Q072</t>
  </si>
  <si>
    <t>C358</t>
  </si>
  <si>
    <t>À renseigner — critère 3 de Q072</t>
  </si>
  <si>
    <t>C359</t>
  </si>
  <si>
    <t>À renseigner — critère 4 de Q072</t>
  </si>
  <si>
    <t>C360</t>
  </si>
  <si>
    <t>À renseigner — critère 5 de Q072</t>
  </si>
  <si>
    <t>C361</t>
  </si>
  <si>
    <t>À renseigner — critère 1 de Q073</t>
  </si>
  <si>
    <t>C362</t>
  </si>
  <si>
    <t>À renseigner — critère 2 de Q073</t>
  </si>
  <si>
    <t>C363</t>
  </si>
  <si>
    <t>À renseigner — critère 3 de Q073</t>
  </si>
  <si>
    <t>C364</t>
  </si>
  <si>
    <t>À renseigner — critère 4 de Q073</t>
  </si>
  <si>
    <t>C365</t>
  </si>
  <si>
    <t>À renseigner — critère 5 de Q073</t>
  </si>
  <si>
    <t>C366</t>
  </si>
  <si>
    <t>À renseigner — critère 1 de Q074</t>
  </si>
  <si>
    <t>C367</t>
  </si>
  <si>
    <t>À renseigner — critère 2 de Q074</t>
  </si>
  <si>
    <t>C368</t>
  </si>
  <si>
    <t>À renseigner — critère 3 de Q074</t>
  </si>
  <si>
    <t>C369</t>
  </si>
  <si>
    <t>À renseigner — critère 4 de Q074</t>
  </si>
  <si>
    <t>C370</t>
  </si>
  <si>
    <t>À renseigner — critère 5 de Q074</t>
  </si>
  <si>
    <t>C371</t>
  </si>
  <si>
    <t>À renseigner — critère 1 de Q075</t>
  </si>
  <si>
    <t>C372</t>
  </si>
  <si>
    <t>À renseigner — critère 2 de Q075</t>
  </si>
  <si>
    <t>C373</t>
  </si>
  <si>
    <t>À renseigner — critère 3 de Q075</t>
  </si>
  <si>
    <t>C374</t>
  </si>
  <si>
    <t>À renseigner — critère 4 de Q075</t>
  </si>
  <si>
    <t>C375</t>
  </si>
  <si>
    <t>À renseigner — critère 5 de Q075</t>
  </si>
  <si>
    <t>C376</t>
  </si>
  <si>
    <t>À renseigner — critère 1 de Q076</t>
  </si>
  <si>
    <t>C377</t>
  </si>
  <si>
    <t>À renseigner — critère 2 de Q076</t>
  </si>
  <si>
    <t>C378</t>
  </si>
  <si>
    <t>À renseigner — critère 3 de Q076</t>
  </si>
  <si>
    <t>C379</t>
  </si>
  <si>
    <t>À renseigner — critère 4 de Q076</t>
  </si>
  <si>
    <t>C380</t>
  </si>
  <si>
    <t>À renseigner — critère 5 de Q076</t>
  </si>
  <si>
    <t>C381</t>
  </si>
  <si>
    <t>À renseigner — critère 1 de Q077</t>
  </si>
  <si>
    <t>C382</t>
  </si>
  <si>
    <t>À renseigner — critère 2 de Q077</t>
  </si>
  <si>
    <t>C383</t>
  </si>
  <si>
    <t>À renseigner — critère 3 de Q077</t>
  </si>
  <si>
    <t>C384</t>
  </si>
  <si>
    <t>À renseigner — critère 4 de Q077</t>
  </si>
  <si>
    <t>C385</t>
  </si>
  <si>
    <t>À renseigner — critère 5 de Q077</t>
  </si>
  <si>
    <t>C386</t>
  </si>
  <si>
    <t>À renseigner — critère 1 de Q078</t>
  </si>
  <si>
    <t>C387</t>
  </si>
  <si>
    <t>À renseigner — critère 2 de Q078</t>
  </si>
  <si>
    <t>C388</t>
  </si>
  <si>
    <t>À renseigner — critère 3 de Q078</t>
  </si>
  <si>
    <t>C389</t>
  </si>
  <si>
    <t>À renseigner — critère 4 de Q078</t>
  </si>
  <si>
    <t>C390</t>
  </si>
  <si>
    <t>À renseigner — critère 5 de Q078</t>
  </si>
  <si>
    <t>C391</t>
  </si>
  <si>
    <t>À renseigner — critère 1 de Q079</t>
  </si>
  <si>
    <t>C392</t>
  </si>
  <si>
    <t>À renseigner — critère 2 de Q079</t>
  </si>
  <si>
    <t>C393</t>
  </si>
  <si>
    <t>À renseigner — critère 3 de Q079</t>
  </si>
  <si>
    <t>C394</t>
  </si>
  <si>
    <t>À renseigner — critère 4 de Q079</t>
  </si>
  <si>
    <t>C395</t>
  </si>
  <si>
    <t>À renseigner — critère 5 de Q079</t>
  </si>
  <si>
    <t>C396</t>
  </si>
  <si>
    <t>À renseigner — critère 1 de Q080</t>
  </si>
  <si>
    <t>C397</t>
  </si>
  <si>
    <t>À renseigner — critère 2 de Q080</t>
  </si>
  <si>
    <t>C398</t>
  </si>
  <si>
    <t>À renseigner — critère 3 de Q080</t>
  </si>
  <si>
    <t>C399</t>
  </si>
  <si>
    <t>À renseigner — critère 4 de Q080</t>
  </si>
  <si>
    <t>C400</t>
  </si>
  <si>
    <t>À renseigner — critère 5 de Q080</t>
  </si>
  <si>
    <t>C401</t>
  </si>
  <si>
    <t>À renseigner — critère 1 de Q081</t>
  </si>
  <si>
    <t>C402</t>
  </si>
  <si>
    <t>À renseigner — critère 2 de Q081</t>
  </si>
  <si>
    <t>C403</t>
  </si>
  <si>
    <t>À renseigner — critère 3 de Q081</t>
  </si>
  <si>
    <t>C404</t>
  </si>
  <si>
    <t>À renseigner — critère 4 de Q081</t>
  </si>
  <si>
    <t>C405</t>
  </si>
  <si>
    <t>À renseigner — critère 5 de Q081</t>
  </si>
  <si>
    <t>C406</t>
  </si>
  <si>
    <t>À renseigner — critère 1 de Q082</t>
  </si>
  <si>
    <t>C407</t>
  </si>
  <si>
    <t>À renseigner — critère 2 de Q082</t>
  </si>
  <si>
    <t>C408</t>
  </si>
  <si>
    <t>À renseigner — critère 3 de Q082</t>
  </si>
  <si>
    <t>C409</t>
  </si>
  <si>
    <t>À renseigner — critère 4 de Q082</t>
  </si>
  <si>
    <t>C410</t>
  </si>
  <si>
    <t>À renseigner — critère 5 de Q082</t>
  </si>
  <si>
    <t>C411</t>
  </si>
  <si>
    <t>À renseigner — critère 1 de Q083</t>
  </si>
  <si>
    <t>C412</t>
  </si>
  <si>
    <t>À renseigner — critère 2 de Q083</t>
  </si>
  <si>
    <t>C413</t>
  </si>
  <si>
    <t>À renseigner — critère 3 de Q083</t>
  </si>
  <si>
    <t>C414</t>
  </si>
  <si>
    <t>À renseigner — critère 4 de Q083</t>
  </si>
  <si>
    <t>C415</t>
  </si>
  <si>
    <t>À renseigner — critère 5 de Q083</t>
  </si>
  <si>
    <t>C416</t>
  </si>
  <si>
    <t>À renseigner — critère 1 de Q084</t>
  </si>
  <si>
    <t>C417</t>
  </si>
  <si>
    <t>À renseigner — critère 2 de Q084</t>
  </si>
  <si>
    <t>C418</t>
  </si>
  <si>
    <t>À renseigner — critère 3 de Q084</t>
  </si>
  <si>
    <t>C419</t>
  </si>
  <si>
    <t>À renseigner — critère 4 de Q084</t>
  </si>
  <si>
    <t>C420</t>
  </si>
  <si>
    <t>À renseigner — critère 5 de Q084</t>
  </si>
  <si>
    <t>C421</t>
  </si>
  <si>
    <t>À renseigner — critère 1 de Q085</t>
  </si>
  <si>
    <t>C422</t>
  </si>
  <si>
    <t>À renseigner — critère 2 de Q085</t>
  </si>
  <si>
    <t>C423</t>
  </si>
  <si>
    <t>À renseigner — critère 3 de Q085</t>
  </si>
  <si>
    <t>C424</t>
  </si>
  <si>
    <t>À renseigner — critère 4 de Q085</t>
  </si>
  <si>
    <t>C425</t>
  </si>
  <si>
    <t>À renseigner — critère 5 de Q085</t>
  </si>
  <si>
    <t>C426</t>
  </si>
  <si>
    <t>À renseigner — critère 1 de Q086</t>
  </si>
  <si>
    <t>C427</t>
  </si>
  <si>
    <t>À renseigner — critère 2 de Q086</t>
  </si>
  <si>
    <t>C428</t>
  </si>
  <si>
    <t>À renseigner — critère 3 de Q086</t>
  </si>
  <si>
    <t>C429</t>
  </si>
  <si>
    <t>À renseigner — critère 4 de Q086</t>
  </si>
  <si>
    <t>C430</t>
  </si>
  <si>
    <t>À renseigner — critère 5 de Q086</t>
  </si>
  <si>
    <t>C431</t>
  </si>
  <si>
    <t>À renseigner — critère 1 de Q087</t>
  </si>
  <si>
    <t>C432</t>
  </si>
  <si>
    <t>À renseigner — critère 2 de Q087</t>
  </si>
  <si>
    <t>C433</t>
  </si>
  <si>
    <t>À renseigner — critère 3 de Q087</t>
  </si>
  <si>
    <t>C434</t>
  </si>
  <si>
    <t>À renseigner — critère 4 de Q087</t>
  </si>
  <si>
    <t>C435</t>
  </si>
  <si>
    <t>À renseigner — critère 5 de Q087</t>
  </si>
  <si>
    <t>C436</t>
  </si>
  <si>
    <t>À renseigner — critère 1 de Q088</t>
  </si>
  <si>
    <t>C437</t>
  </si>
  <si>
    <t>À renseigner — critère 2 de Q088</t>
  </si>
  <si>
    <t>C438</t>
  </si>
  <si>
    <t>À renseigner — critère 3 de Q088</t>
  </si>
  <si>
    <t>C439</t>
  </si>
  <si>
    <t>À renseigner — critère 4 de Q088</t>
  </si>
  <si>
    <t>C440</t>
  </si>
  <si>
    <t>À renseigner — critère 5 de Q088</t>
  </si>
  <si>
    <t>C441</t>
  </si>
  <si>
    <t>À renseigner — critère 1 de Q089</t>
  </si>
  <si>
    <t>C442</t>
  </si>
  <si>
    <t>À renseigner — critère 2 de Q089</t>
  </si>
  <si>
    <t>C443</t>
  </si>
  <si>
    <t>À renseigner — critère 3 de Q089</t>
  </si>
  <si>
    <t>C444</t>
  </si>
  <si>
    <t>À renseigner — critère 4 de Q089</t>
  </si>
  <si>
    <t>C445</t>
  </si>
  <si>
    <t>À renseigner — critère 5 de Q089</t>
  </si>
  <si>
    <t>C446</t>
  </si>
  <si>
    <t>À renseigner — critère 1 de Q090</t>
  </si>
  <si>
    <t>C447</t>
  </si>
  <si>
    <t>À renseigner — critère 2 de Q090</t>
  </si>
  <si>
    <t>C448</t>
  </si>
  <si>
    <t>À renseigner — critère 3 de Q090</t>
  </si>
  <si>
    <t>C449</t>
  </si>
  <si>
    <t>À renseigner — critère 4 de Q090</t>
  </si>
  <si>
    <t>C450</t>
  </si>
  <si>
    <t>À renseigner — critère 5 de Q090</t>
  </si>
  <si>
    <t>C451</t>
  </si>
  <si>
    <t>À renseigner — critère 1 de Q091</t>
  </si>
  <si>
    <t>C452</t>
  </si>
  <si>
    <t>À renseigner — critère 2 de Q091</t>
  </si>
  <si>
    <t>C453</t>
  </si>
  <si>
    <t>À renseigner — critère 3 de Q091</t>
  </si>
  <si>
    <t>C454</t>
  </si>
  <si>
    <t>À renseigner — critère 4 de Q091</t>
  </si>
  <si>
    <t>C455</t>
  </si>
  <si>
    <t>À renseigner — critère 5 de Q091</t>
  </si>
  <si>
    <t>C456</t>
  </si>
  <si>
    <t>À renseigner — critère 1 de Q092</t>
  </si>
  <si>
    <t>C457</t>
  </si>
  <si>
    <t>À renseigner — critère 2 de Q092</t>
  </si>
  <si>
    <t>C458</t>
  </si>
  <si>
    <t>À renseigner — critère 3 de Q092</t>
  </si>
  <si>
    <t>C459</t>
  </si>
  <si>
    <t>À renseigner — critère 4 de Q092</t>
  </si>
  <si>
    <t>C460</t>
  </si>
  <si>
    <t>À renseigner — critère 5 de Q092</t>
  </si>
  <si>
    <t>C461</t>
  </si>
  <si>
    <t>À renseigner — critère 1 de Q093</t>
  </si>
  <si>
    <t>C462</t>
  </si>
  <si>
    <t>À renseigner — critère 2 de Q093</t>
  </si>
  <si>
    <t>C463</t>
  </si>
  <si>
    <t>À renseigner — critère 3 de Q093</t>
  </si>
  <si>
    <t>C464</t>
  </si>
  <si>
    <t>À renseigner — critère 4 de Q093</t>
  </si>
  <si>
    <t>C465</t>
  </si>
  <si>
    <t>À renseigner — critère 5 de Q093</t>
  </si>
  <si>
    <t>C466</t>
  </si>
  <si>
    <t>À renseigner — critère 1 de Q094</t>
  </si>
  <si>
    <t>C467</t>
  </si>
  <si>
    <t>À renseigner — critère 2 de Q094</t>
  </si>
  <si>
    <t>C468</t>
  </si>
  <si>
    <t>À renseigner — critère 3 de Q094</t>
  </si>
  <si>
    <t>C469</t>
  </si>
  <si>
    <t>À renseigner — critère 4 de Q094</t>
  </si>
  <si>
    <t>C470</t>
  </si>
  <si>
    <t>À renseigner — critère 5 de Q094</t>
  </si>
  <si>
    <t>C471</t>
  </si>
  <si>
    <t>À renseigner — critère 1 de Q095</t>
  </si>
  <si>
    <t>C472</t>
  </si>
  <si>
    <t>À renseigner — critère 2 de Q095</t>
  </si>
  <si>
    <t>C473</t>
  </si>
  <si>
    <t>À renseigner — critère 3 de Q095</t>
  </si>
  <si>
    <t>C474</t>
  </si>
  <si>
    <t>À renseigner — critère 4 de Q095</t>
  </si>
  <si>
    <t>C475</t>
  </si>
  <si>
    <t>À renseigner — critère 5 de Q095</t>
  </si>
  <si>
    <t>C476</t>
  </si>
  <si>
    <t>À renseigner — critère 1 de Q096</t>
  </si>
  <si>
    <t>C477</t>
  </si>
  <si>
    <t>À renseigner — critère 2 de Q096</t>
  </si>
  <si>
    <t>C478</t>
  </si>
  <si>
    <t>À renseigner — critère 3 de Q096</t>
  </si>
  <si>
    <t>C479</t>
  </si>
  <si>
    <t>À renseigner — critère 4 de Q096</t>
  </si>
  <si>
    <t>C480</t>
  </si>
  <si>
    <t>À renseigner — critère 5 de Q096</t>
  </si>
  <si>
    <t>C481</t>
  </si>
  <si>
    <t>À renseigner — critère 1 de Q097</t>
  </si>
  <si>
    <t>C482</t>
  </si>
  <si>
    <t>À renseigner — critère 2 de Q097</t>
  </si>
  <si>
    <t>C483</t>
  </si>
  <si>
    <t>À renseigner — critère 3 de Q097</t>
  </si>
  <si>
    <t>C484</t>
  </si>
  <si>
    <t>À renseigner — critère 4 de Q097</t>
  </si>
  <si>
    <t>C485</t>
  </si>
  <si>
    <t>À renseigner — critère 5 de Q097</t>
  </si>
  <si>
    <t>C486</t>
  </si>
  <si>
    <t>À renseigner — critère 1 de Q098</t>
  </si>
  <si>
    <t>C487</t>
  </si>
  <si>
    <t>À renseigner — critère 2 de Q098</t>
  </si>
  <si>
    <t>C488</t>
  </si>
  <si>
    <t>À renseigner — critère 3 de Q098</t>
  </si>
  <si>
    <t>C489</t>
  </si>
  <si>
    <t>À renseigner — critère 4 de Q098</t>
  </si>
  <si>
    <t>C490</t>
  </si>
  <si>
    <t>À renseigner — critère 5 de Q098</t>
  </si>
  <si>
    <t>C491</t>
  </si>
  <si>
    <t>À renseigner — critère 1 de Q099</t>
  </si>
  <si>
    <t>C492</t>
  </si>
  <si>
    <t>À renseigner — critère 2 de Q099</t>
  </si>
  <si>
    <t>C493</t>
  </si>
  <si>
    <t>À renseigner — critère 3 de Q099</t>
  </si>
  <si>
    <t>C494</t>
  </si>
  <si>
    <t>À renseigner — critère 4 de Q099</t>
  </si>
  <si>
    <t>C495</t>
  </si>
  <si>
    <t>À renseigner — critère 5 de Q099</t>
  </si>
  <si>
    <t>C496</t>
  </si>
  <si>
    <t>À renseigner — critère 1 de Q100</t>
  </si>
  <si>
    <t>C497</t>
  </si>
  <si>
    <t>À renseigner — critère 2 de Q100</t>
  </si>
  <si>
    <t>C498</t>
  </si>
  <si>
    <t>À renseigner — critère 3 de Q100</t>
  </si>
  <si>
    <t>C499</t>
  </si>
  <si>
    <t>À renseigner — critère 4 de Q100</t>
  </si>
  <si>
    <t>C500</t>
  </si>
  <si>
    <t>À renseigner — critère 5 de Q100</t>
  </si>
  <si>
    <t>C501</t>
  </si>
  <si>
    <t>À renseigner — critère 1 de Q101</t>
  </si>
  <si>
    <t>C502</t>
  </si>
  <si>
    <t>À renseigner — critère 2 de Q101</t>
  </si>
  <si>
    <t>C503</t>
  </si>
  <si>
    <t>À renseigner — critère 3 de Q101</t>
  </si>
  <si>
    <t>C504</t>
  </si>
  <si>
    <t>À renseigner — critère 4 de Q101</t>
  </si>
  <si>
    <t>C505</t>
  </si>
  <si>
    <t>À renseigner — critère 5 de Q101</t>
  </si>
  <si>
    <t>C506</t>
  </si>
  <si>
    <t>À renseigner — critère 1 de Q102</t>
  </si>
  <si>
    <t>C507</t>
  </si>
  <si>
    <t>À renseigner — critère 2 de Q102</t>
  </si>
  <si>
    <t>C508</t>
  </si>
  <si>
    <t>À renseigner — critère 3 de Q102</t>
  </si>
  <si>
    <t>C509</t>
  </si>
  <si>
    <t>À renseigner — critère 4 de Q102</t>
  </si>
  <si>
    <t>C510</t>
  </si>
  <si>
    <t>À renseigner — critère 5 de Q102</t>
  </si>
  <si>
    <t>C511</t>
  </si>
  <si>
    <t>À renseigner — critère 1 de Q103</t>
  </si>
  <si>
    <t>C512</t>
  </si>
  <si>
    <t>À renseigner — critère 2 de Q103</t>
  </si>
  <si>
    <t>C513</t>
  </si>
  <si>
    <t>À renseigner — critère 3 de Q103</t>
  </si>
  <si>
    <t>C514</t>
  </si>
  <si>
    <t>À renseigner — critère 4 de Q103</t>
  </si>
  <si>
    <t>C515</t>
  </si>
  <si>
    <t>À renseigner — critère 5 de Q103</t>
  </si>
  <si>
    <t>C516</t>
  </si>
  <si>
    <t>À renseigner — critère 1 de Q104</t>
  </si>
  <si>
    <t>C517</t>
  </si>
  <si>
    <t>À renseigner — critère 2 de Q104</t>
  </si>
  <si>
    <t>C518</t>
  </si>
  <si>
    <t>À renseigner — critère 3 de Q104</t>
  </si>
  <si>
    <t>C519</t>
  </si>
  <si>
    <t>À renseigner — critère 4 de Q104</t>
  </si>
  <si>
    <t>C520</t>
  </si>
  <si>
    <t>À renseigner — critère 5 de Q104</t>
  </si>
  <si>
    <t>C521</t>
  </si>
  <si>
    <t>À renseigner — critère 1 de Q105</t>
  </si>
  <si>
    <t>C522</t>
  </si>
  <si>
    <t>À renseigner — critère 2 de Q105</t>
  </si>
  <si>
    <t>C523</t>
  </si>
  <si>
    <t>À renseigner — critère 3 de Q105</t>
  </si>
  <si>
    <t>C524</t>
  </si>
  <si>
    <t>À renseigner — critère 4 de Q105</t>
  </si>
  <si>
    <t>C525</t>
  </si>
  <si>
    <t>À renseigner — critère 5 de Q105</t>
  </si>
  <si>
    <t>C526</t>
  </si>
  <si>
    <t>À renseigner — critère 1 de Q106</t>
  </si>
  <si>
    <t>C527</t>
  </si>
  <si>
    <t>À renseigner — critère 2 de Q106</t>
  </si>
  <si>
    <t>C528</t>
  </si>
  <si>
    <t>À renseigner — critère 3 de Q106</t>
  </si>
  <si>
    <t>C529</t>
  </si>
  <si>
    <t>À renseigner — critère 4 de Q106</t>
  </si>
  <si>
    <t>C530</t>
  </si>
  <si>
    <t>À renseigner — critère 5 de Q106</t>
  </si>
  <si>
    <t>C531</t>
  </si>
  <si>
    <t>À renseigner — critère 1 de Q107</t>
  </si>
  <si>
    <t>C532</t>
  </si>
  <si>
    <t>À renseigner — critère 2 de Q107</t>
  </si>
  <si>
    <t>C533</t>
  </si>
  <si>
    <t>À renseigner — critère 3 de Q107</t>
  </si>
  <si>
    <t>C534</t>
  </si>
  <si>
    <t>À renseigner — critère 4 de Q107</t>
  </si>
  <si>
    <t>C535</t>
  </si>
  <si>
    <t>À renseigner — critère 5 de Q107</t>
  </si>
  <si>
    <t>C536</t>
  </si>
  <si>
    <t>À renseigner — critère 1 de Q108</t>
  </si>
  <si>
    <t>C537</t>
  </si>
  <si>
    <t>À renseigner — critère 2 de Q108</t>
  </si>
  <si>
    <t>C538</t>
  </si>
  <si>
    <t>À renseigner — critère 3 de Q108</t>
  </si>
  <si>
    <t>C539</t>
  </si>
  <si>
    <t>À renseigner — critère 4 de Q108</t>
  </si>
  <si>
    <t>C540</t>
  </si>
  <si>
    <t>À renseigner — critère 5 de Q108</t>
  </si>
  <si>
    <t>C541</t>
  </si>
  <si>
    <t>À renseigner — critère 1 de Q109</t>
  </si>
  <si>
    <t>C542</t>
  </si>
  <si>
    <t>À renseigner — critère 2 de Q109</t>
  </si>
  <si>
    <t>C543</t>
  </si>
  <si>
    <t>À renseigner — critère 3 de Q109</t>
  </si>
  <si>
    <t>C544</t>
  </si>
  <si>
    <t>À renseigner — critère 4 de Q109</t>
  </si>
  <si>
    <t>C545</t>
  </si>
  <si>
    <t>À renseigner — critère 5 de Q109</t>
  </si>
  <si>
    <t>C546</t>
  </si>
  <si>
    <t>À renseigner — critère 1 de Q110</t>
  </si>
  <si>
    <t>C547</t>
  </si>
  <si>
    <t>À renseigner — critère 2 de Q110</t>
  </si>
  <si>
    <t>C548</t>
  </si>
  <si>
    <t>À renseigner — critère 3 de Q110</t>
  </si>
  <si>
    <t>C549</t>
  </si>
  <si>
    <t>À renseigner — critère 4 de Q110</t>
  </si>
  <si>
    <t>C550</t>
  </si>
  <si>
    <t>À renseigner — critère 5 de Q110</t>
  </si>
  <si>
    <t>C551</t>
  </si>
  <si>
    <t>À renseigner — critère 1 de Q111</t>
  </si>
  <si>
    <t>C552</t>
  </si>
  <si>
    <t>À renseigner — critère 2 de Q111</t>
  </si>
  <si>
    <t>C553</t>
  </si>
  <si>
    <t>À renseigner — critère 3 de Q111</t>
  </si>
  <si>
    <t>C554</t>
  </si>
  <si>
    <t>À renseigner — critère 4 de Q111</t>
  </si>
  <si>
    <t>C555</t>
  </si>
  <si>
    <t>À renseigner — critère 5 de Q111</t>
  </si>
  <si>
    <t>C556</t>
  </si>
  <si>
    <t>À renseigner — critère 1 de Q112</t>
  </si>
  <si>
    <t>C557</t>
  </si>
  <si>
    <t>À renseigner — critère 2 de Q112</t>
  </si>
  <si>
    <t>C558</t>
  </si>
  <si>
    <t>À renseigner — critère 3 de Q112</t>
  </si>
  <si>
    <t>C559</t>
  </si>
  <si>
    <t>À renseigner — critère 4 de Q112</t>
  </si>
  <si>
    <t>C560</t>
  </si>
  <si>
    <t>À renseigner — critère 5 de Q112</t>
  </si>
  <si>
    <t>C561</t>
  </si>
  <si>
    <t>À renseigner — critère 1 de Q113</t>
  </si>
  <si>
    <t>C562</t>
  </si>
  <si>
    <t>À renseigner — critère 2 de Q113</t>
  </si>
  <si>
    <t>C563</t>
  </si>
  <si>
    <t>À renseigner — critère 3 de Q113</t>
  </si>
  <si>
    <t>C564</t>
  </si>
  <si>
    <t>À renseigner — critère 4 de Q113</t>
  </si>
  <si>
    <t>C565</t>
  </si>
  <si>
    <t>À renseigner — critère 5 de Q113</t>
  </si>
  <si>
    <t>C566</t>
  </si>
  <si>
    <t>À renseigner — critère 1 de Q114</t>
  </si>
  <si>
    <t>C567</t>
  </si>
  <si>
    <t>À renseigner — critère 2 de Q114</t>
  </si>
  <si>
    <t>C568</t>
  </si>
  <si>
    <t>À renseigner — critère 3 de Q114</t>
  </si>
  <si>
    <t>C569</t>
  </si>
  <si>
    <t>À renseigner — critère 4 de Q114</t>
  </si>
  <si>
    <t>C570</t>
  </si>
  <si>
    <t>À renseigner — critère 5 de Q114</t>
  </si>
  <si>
    <t>C571</t>
  </si>
  <si>
    <t>À renseigner — critère 1 de Q115</t>
  </si>
  <si>
    <t>C572</t>
  </si>
  <si>
    <t>À renseigner — critère 2 de Q115</t>
  </si>
  <si>
    <t>C573</t>
  </si>
  <si>
    <t>À renseigner — critère 3 de Q115</t>
  </si>
  <si>
    <t>C574</t>
  </si>
  <si>
    <t>À renseigner — critère 4 de Q115</t>
  </si>
  <si>
    <t>C575</t>
  </si>
  <si>
    <t>À renseigner — critère 5 de Q115</t>
  </si>
  <si>
    <t>C576</t>
  </si>
  <si>
    <t>À renseigner — critère 1 de Q116</t>
  </si>
  <si>
    <t>C577</t>
  </si>
  <si>
    <t>À renseigner — critère 2 de Q116</t>
  </si>
  <si>
    <t>C578</t>
  </si>
  <si>
    <t>À renseigner — critère 3 de Q116</t>
  </si>
  <si>
    <t>C579</t>
  </si>
  <si>
    <t>À renseigner — critère 4 de Q116</t>
  </si>
  <si>
    <t>C580</t>
  </si>
  <si>
    <t>À renseigner — critère 5 de Q116</t>
  </si>
  <si>
    <t>C581</t>
  </si>
  <si>
    <t>À renseigner — critère 1 de Q117</t>
  </si>
  <si>
    <t>C582</t>
  </si>
  <si>
    <t>À renseigner — critère 2 de Q117</t>
  </si>
  <si>
    <t>C583</t>
  </si>
  <si>
    <t>À renseigner — critère 3 de Q117</t>
  </si>
  <si>
    <t>C584</t>
  </si>
  <si>
    <t>À renseigner — critère 4 de Q117</t>
  </si>
  <si>
    <t>C585</t>
  </si>
  <si>
    <t>À renseigner — critère 5 de Q117</t>
  </si>
  <si>
    <t>C586</t>
  </si>
  <si>
    <t>À renseigner — critère 1 de Q118</t>
  </si>
  <si>
    <t>C587</t>
  </si>
  <si>
    <t>À renseigner — critère 2 de Q118</t>
  </si>
  <si>
    <t>C588</t>
  </si>
  <si>
    <t>À renseigner — critère 3 de Q118</t>
  </si>
  <si>
    <t>C589</t>
  </si>
  <si>
    <t>À renseigner — critère 4 de Q118</t>
  </si>
  <si>
    <t>C590</t>
  </si>
  <si>
    <t>À renseigner — critère 5 de Q118</t>
  </si>
  <si>
    <t>C591</t>
  </si>
  <si>
    <t>À renseigner — critère 1 de Q119</t>
  </si>
  <si>
    <t>C592</t>
  </si>
  <si>
    <t>À renseigner — critère 2 de Q119</t>
  </si>
  <si>
    <t>C593</t>
  </si>
  <si>
    <t>À renseigner — critère 3 de Q119</t>
  </si>
  <si>
    <t>C594</t>
  </si>
  <si>
    <t>À renseigner — critère 4 de Q119</t>
  </si>
  <si>
    <t>C595</t>
  </si>
  <si>
    <t>À renseigner — critère 5 de Q119</t>
  </si>
  <si>
    <t>C596</t>
  </si>
  <si>
    <t>À renseigner — critère 1 de Q120</t>
  </si>
  <si>
    <t>C597</t>
  </si>
  <si>
    <t>À renseigner — critère 2 de Q120</t>
  </si>
  <si>
    <t>C598</t>
  </si>
  <si>
    <t>À renseigner — critère 3 de Q120</t>
  </si>
  <si>
    <t>C599</t>
  </si>
  <si>
    <t>À renseigner — critère 4 de Q120</t>
  </si>
  <si>
    <t>C600</t>
  </si>
  <si>
    <t>À renseigner — critère 5 de Q120</t>
  </si>
  <si>
    <t>C601</t>
  </si>
  <si>
    <t>À renseigner — critère 1 de Q121</t>
  </si>
  <si>
    <t>C602</t>
  </si>
  <si>
    <t>À renseigner — critère 2 de Q121</t>
  </si>
  <si>
    <t>C603</t>
  </si>
  <si>
    <t>À renseigner — critère 3 de Q121</t>
  </si>
  <si>
    <t>C604</t>
  </si>
  <si>
    <t>À renseigner — critère 4 de Q121</t>
  </si>
  <si>
    <t>C605</t>
  </si>
  <si>
    <t>À renseigner — critère 5 de Q121</t>
  </si>
  <si>
    <t>C606</t>
  </si>
  <si>
    <t>À renseigner — critère 1 de Q122</t>
  </si>
  <si>
    <t>C607</t>
  </si>
  <si>
    <t>À renseigner — critère 2 de Q122</t>
  </si>
  <si>
    <t>C608</t>
  </si>
  <si>
    <t>À renseigner — critère 3 de Q122</t>
  </si>
  <si>
    <t>C609</t>
  </si>
  <si>
    <t>À renseigner — critère 4 de Q122</t>
  </si>
  <si>
    <t>C610</t>
  </si>
  <si>
    <t>À renseigner — critère 5 de Q122</t>
  </si>
  <si>
    <t>C611</t>
  </si>
  <si>
    <t>À renseigner — critère 1 de Q123</t>
  </si>
  <si>
    <t>C612</t>
  </si>
  <si>
    <t>À renseigner — critère 2 de Q123</t>
  </si>
  <si>
    <t>C613</t>
  </si>
  <si>
    <t>À renseigner — critère 3 de Q123</t>
  </si>
  <si>
    <t>C614</t>
  </si>
  <si>
    <t>À renseigner — critère 4 de Q123</t>
  </si>
  <si>
    <t>C615</t>
  </si>
  <si>
    <t>À renseigner — critère 5 de Q123</t>
  </si>
  <si>
    <t>C616</t>
  </si>
  <si>
    <t>À renseigner — critère 1 de Q124</t>
  </si>
  <si>
    <t>C617</t>
  </si>
  <si>
    <t>À renseigner — critère 2 de Q124</t>
  </si>
  <si>
    <t>C618</t>
  </si>
  <si>
    <t>À renseigner — critère 3 de Q124</t>
  </si>
  <si>
    <t>C619</t>
  </si>
  <si>
    <t>À renseigner — critère 4 de Q124</t>
  </si>
  <si>
    <t>C620</t>
  </si>
  <si>
    <t>À renseigner — critère 5 de Q124</t>
  </si>
  <si>
    <t>C621</t>
  </si>
  <si>
    <t>À renseigner — critère 1 de Q125</t>
  </si>
  <si>
    <t>C622</t>
  </si>
  <si>
    <t>À renseigner — critère 2 de Q125</t>
  </si>
  <si>
    <t>C623</t>
  </si>
  <si>
    <t>À renseigner — critère 3 de Q125</t>
  </si>
  <si>
    <t>C624</t>
  </si>
  <si>
    <t>À renseigner — critère 4 de Q125</t>
  </si>
  <si>
    <t>C625</t>
  </si>
  <si>
    <t>À renseigner — critère 5 de Q125</t>
  </si>
  <si>
    <t>C626</t>
  </si>
  <si>
    <t>À renseigner — critère 1 de Q126</t>
  </si>
  <si>
    <t>C627</t>
  </si>
  <si>
    <t>À renseigner — critère 2 de Q126</t>
  </si>
  <si>
    <t>C628</t>
  </si>
  <si>
    <t>À renseigner — critère 3 de Q126</t>
  </si>
  <si>
    <t>C629</t>
  </si>
  <si>
    <t>À renseigner — critère 4 de Q126</t>
  </si>
  <si>
    <t>C630</t>
  </si>
  <si>
    <t>À renseigner — critère 5 de Q126</t>
  </si>
  <si>
    <t>C631</t>
  </si>
  <si>
    <t>À renseigner — critère 1 de Q127</t>
  </si>
  <si>
    <t>C632</t>
  </si>
  <si>
    <t>À renseigner — critère 2 de Q127</t>
  </si>
  <si>
    <t>C633</t>
  </si>
  <si>
    <t>À renseigner — critère 3 de Q127</t>
  </si>
  <si>
    <t>C634</t>
  </si>
  <si>
    <t>À renseigner — critère 4 de Q127</t>
  </si>
  <si>
    <t>C635</t>
  </si>
  <si>
    <t>À renseigner — critère 5 de Q127</t>
  </si>
  <si>
    <t>C636</t>
  </si>
  <si>
    <t>À renseigner — critère 1 de Q128</t>
  </si>
  <si>
    <t>C637</t>
  </si>
  <si>
    <t>À renseigner — critère 2 de Q128</t>
  </si>
  <si>
    <t>C638</t>
  </si>
  <si>
    <t>À renseigner — critère 3 de Q128</t>
  </si>
  <si>
    <t>C639</t>
  </si>
  <si>
    <t>À renseigner — critère 4 de Q128</t>
  </si>
  <si>
    <t>C640</t>
  </si>
  <si>
    <t>À renseigner — critère 5 de Q128</t>
  </si>
  <si>
    <t>C641</t>
  </si>
  <si>
    <t>À renseigner — critère 1 de Q129</t>
  </si>
  <si>
    <t>C642</t>
  </si>
  <si>
    <t>À renseigner — critère 2 de Q129</t>
  </si>
  <si>
    <t>C643</t>
  </si>
  <si>
    <t>À renseigner — critère 3 de Q129</t>
  </si>
  <si>
    <t>C644</t>
  </si>
  <si>
    <t>À renseigner — critère 4 de Q129</t>
  </si>
  <si>
    <t>C645</t>
  </si>
  <si>
    <t>À renseigner — critère 5 de Q129</t>
  </si>
  <si>
    <t>C646</t>
  </si>
  <si>
    <t>À renseigner — critère 1 de Q130</t>
  </si>
  <si>
    <t>C647</t>
  </si>
  <si>
    <t>À renseigner — critère 2 de Q130</t>
  </si>
  <si>
    <t>C648</t>
  </si>
  <si>
    <t>À renseigner — critère 3 de Q130</t>
  </si>
  <si>
    <t>C649</t>
  </si>
  <si>
    <t>À renseigner — critère 4 de Q130</t>
  </si>
  <si>
    <t>C650</t>
  </si>
  <si>
    <t>À renseigner — critère 5 de Q130</t>
  </si>
  <si>
    <t>C651</t>
  </si>
  <si>
    <t>À renseigner — critère 1 de Q131</t>
  </si>
  <si>
    <t>C652</t>
  </si>
  <si>
    <t>À renseigner — critère 2 de Q131</t>
  </si>
  <si>
    <t>C653</t>
  </si>
  <si>
    <t>À renseigner — critère 3 de Q131</t>
  </si>
  <si>
    <t>C654</t>
  </si>
  <si>
    <t>À renseigner — critère 4 de Q131</t>
  </si>
  <si>
    <t>C655</t>
  </si>
  <si>
    <t>À renseigner — critère 5 de Q131</t>
  </si>
  <si>
    <t>C656</t>
  </si>
  <si>
    <t>À renseigner — critère 1 de Q132</t>
  </si>
  <si>
    <t>C657</t>
  </si>
  <si>
    <t>À renseigner — critère 2 de Q132</t>
  </si>
  <si>
    <t>C658</t>
  </si>
  <si>
    <t>À renseigner — critère 3 de Q132</t>
  </si>
  <si>
    <t>C659</t>
  </si>
  <si>
    <t>À renseigner — critère 4 de Q132</t>
  </si>
  <si>
    <t>C660</t>
  </si>
  <si>
    <t>À renseigner — critère 5 de Q132</t>
  </si>
  <si>
    <t>C661</t>
  </si>
  <si>
    <t>À renseigner — critère 1 de Q133</t>
  </si>
  <si>
    <t>C662</t>
  </si>
  <si>
    <t>À renseigner — critère 2 de Q133</t>
  </si>
  <si>
    <t>C663</t>
  </si>
  <si>
    <t>À renseigner — critère 3 de Q133</t>
  </si>
  <si>
    <t>C664</t>
  </si>
  <si>
    <t>À renseigner — critère 4 de Q133</t>
  </si>
  <si>
    <t>C665</t>
  </si>
  <si>
    <t>À renseigner — critère 5 de Q133</t>
  </si>
  <si>
    <t>C666</t>
  </si>
  <si>
    <t>À renseigner — critère 1 de Q134</t>
  </si>
  <si>
    <t>C667</t>
  </si>
  <si>
    <t>À renseigner — critère 2 de Q134</t>
  </si>
  <si>
    <t>C668</t>
  </si>
  <si>
    <t>À renseigner — critère 3 de Q134</t>
  </si>
  <si>
    <t>C669</t>
  </si>
  <si>
    <t>À renseigner — critère 4 de Q134</t>
  </si>
  <si>
    <t>C670</t>
  </si>
  <si>
    <t>À renseigner — critère 5 de Q134</t>
  </si>
  <si>
    <t>C671</t>
  </si>
  <si>
    <t>À renseigner — critère 1 de Q135</t>
  </si>
  <si>
    <t>C672</t>
  </si>
  <si>
    <t>À renseigner — critère 2 de Q135</t>
  </si>
  <si>
    <t>C673</t>
  </si>
  <si>
    <t>À renseigner — critère 3 de Q135</t>
  </si>
  <si>
    <t>C674</t>
  </si>
  <si>
    <t>À renseigner — critère 4 de Q135</t>
  </si>
  <si>
    <t>C675</t>
  </si>
  <si>
    <t>À renseigner — critère 5 de Q135</t>
  </si>
  <si>
    <t>C676</t>
  </si>
  <si>
    <t>À renseigner — critère 1 de Q136</t>
  </si>
  <si>
    <t>C677</t>
  </si>
  <si>
    <t>À renseigner — critère 2 de Q136</t>
  </si>
  <si>
    <t>C678</t>
  </si>
  <si>
    <t>À renseigner — critère 3 de Q136</t>
  </si>
  <si>
    <t>C679</t>
  </si>
  <si>
    <t>À renseigner — critère 4 de Q136</t>
  </si>
  <si>
    <t>C680</t>
  </si>
  <si>
    <t>À renseigner — critère 5 de Q136</t>
  </si>
  <si>
    <t>C681</t>
  </si>
  <si>
    <t>À renseigner — critère 1 de Q137</t>
  </si>
  <si>
    <t>C682</t>
  </si>
  <si>
    <t>À renseigner — critère 2 de Q137</t>
  </si>
  <si>
    <t>C683</t>
  </si>
  <si>
    <t>À renseigner — critère 3 de Q137</t>
  </si>
  <si>
    <t>C684</t>
  </si>
  <si>
    <t>À renseigner — critère 4 de Q137</t>
  </si>
  <si>
    <t>C685</t>
  </si>
  <si>
    <t>À renseigner — critère 5 de Q137</t>
  </si>
  <si>
    <t>C686</t>
  </si>
  <si>
    <t>À renseigner — critère 1 de Q138</t>
  </si>
  <si>
    <t>C687</t>
  </si>
  <si>
    <t>À renseigner — critère 2 de Q138</t>
  </si>
  <si>
    <t>C688</t>
  </si>
  <si>
    <t>À renseigner — critère 3 de Q138</t>
  </si>
  <si>
    <t>C689</t>
  </si>
  <si>
    <t>À renseigner — critère 4 de Q138</t>
  </si>
  <si>
    <t>C690</t>
  </si>
  <si>
    <t>À renseigner — critère 5 de Q138</t>
  </si>
  <si>
    <t>C691</t>
  </si>
  <si>
    <t>À renseigner — critère 1 de Q139</t>
  </si>
  <si>
    <t>C692</t>
  </si>
  <si>
    <t>À renseigner — critère 2 de Q139</t>
  </si>
  <si>
    <t>C693</t>
  </si>
  <si>
    <t>À renseigner — critère 3 de Q139</t>
  </si>
  <si>
    <t>C694</t>
  </si>
  <si>
    <t>À renseigner — critère 4 de Q139</t>
  </si>
  <si>
    <t>C695</t>
  </si>
  <si>
    <t>À renseigner — critère 5 de Q139</t>
  </si>
  <si>
    <t>C696</t>
  </si>
  <si>
    <t>À renseigner — critère 1 de Q140</t>
  </si>
  <si>
    <t>C697</t>
  </si>
  <si>
    <t>À renseigner — critère 2 de Q140</t>
  </si>
  <si>
    <t>C698</t>
  </si>
  <si>
    <t>À renseigner — critère 3 de Q140</t>
  </si>
  <si>
    <t>C699</t>
  </si>
  <si>
    <t>À renseigner — critère 4 de Q140</t>
  </si>
  <si>
    <t>C700</t>
  </si>
  <si>
    <t>À renseigner — critère 5 de Q140</t>
  </si>
  <si>
    <t>C701</t>
  </si>
  <si>
    <t>À renseigner — critère 1 de Q141</t>
  </si>
  <si>
    <t>C702</t>
  </si>
  <si>
    <t>À renseigner — critère 2 de Q141</t>
  </si>
  <si>
    <t>C703</t>
  </si>
  <si>
    <t>À renseigner — critère 3 de Q141</t>
  </si>
  <si>
    <t>C704</t>
  </si>
  <si>
    <t>À renseigner — critère 4 de Q141</t>
  </si>
  <si>
    <t>C705</t>
  </si>
  <si>
    <t>À renseigner — critère 5 de Q141</t>
  </si>
  <si>
    <t>C706</t>
  </si>
  <si>
    <t>À renseigner — critère 1 de Q142</t>
  </si>
  <si>
    <t>C707</t>
  </si>
  <si>
    <t>À renseigner — critère 2 de Q142</t>
  </si>
  <si>
    <t>C708</t>
  </si>
  <si>
    <t>À renseigner — critère 3 de Q142</t>
  </si>
  <si>
    <t>C709</t>
  </si>
  <si>
    <t>À renseigner — critère 4 de Q142</t>
  </si>
  <si>
    <t>C710</t>
  </si>
  <si>
    <t>À renseigner — critère 5 de Q142</t>
  </si>
  <si>
    <t>C711</t>
  </si>
  <si>
    <t>À renseigner — critère 1 de Q143</t>
  </si>
  <si>
    <t>C712</t>
  </si>
  <si>
    <t>À renseigner — critère 2 de Q143</t>
  </si>
  <si>
    <t>C713</t>
  </si>
  <si>
    <t>À renseigner — critère 3 de Q143</t>
  </si>
  <si>
    <t>C714</t>
  </si>
  <si>
    <t>À renseigner — critère 4 de Q143</t>
  </si>
  <si>
    <t>C715</t>
  </si>
  <si>
    <t>À renseigner — critère 5 de Q143</t>
  </si>
  <si>
    <t>C716</t>
  </si>
  <si>
    <t>À renseigner — critère 1 de Q144</t>
  </si>
  <si>
    <t>C717</t>
  </si>
  <si>
    <t>À renseigner — critère 2 de Q144</t>
  </si>
  <si>
    <t>C718</t>
  </si>
  <si>
    <t>À renseigner — critère 3 de Q144</t>
  </si>
  <si>
    <t>C719</t>
  </si>
  <si>
    <t>À renseigner — critère 4 de Q144</t>
  </si>
  <si>
    <t>C720</t>
  </si>
  <si>
    <t>À renseigner — critère 5 de Q144</t>
  </si>
  <si>
    <t>C721</t>
  </si>
  <si>
    <t>À renseigner — critère 1 de Q145</t>
  </si>
  <si>
    <t>C722</t>
  </si>
  <si>
    <t>À renseigner — critère 2 de Q145</t>
  </si>
  <si>
    <t>C723</t>
  </si>
  <si>
    <t>À renseigner — critère 3 de Q145</t>
  </si>
  <si>
    <t>C724</t>
  </si>
  <si>
    <t>À renseigner — critère 4 de Q145</t>
  </si>
  <si>
    <t>C725</t>
  </si>
  <si>
    <t>À renseigner — critère 5 de Q145</t>
  </si>
  <si>
    <t>C726</t>
  </si>
  <si>
    <t>À renseigner — critère 1 de Q146</t>
  </si>
  <si>
    <t>C727</t>
  </si>
  <si>
    <t>À renseigner — critère 2 de Q146</t>
  </si>
  <si>
    <t>C728</t>
  </si>
  <si>
    <t>À renseigner — critère 3 de Q146</t>
  </si>
  <si>
    <t>C729</t>
  </si>
  <si>
    <t>À renseigner — critère 4 de Q146</t>
  </si>
  <si>
    <t>C730</t>
  </si>
  <si>
    <t>À renseigner — critère 5 de Q146</t>
  </si>
  <si>
    <t>C731</t>
  </si>
  <si>
    <t>À renseigner — critère 1 de Q147</t>
  </si>
  <si>
    <t>C732</t>
  </si>
  <si>
    <t>À renseigner — critère 2 de Q147</t>
  </si>
  <si>
    <t>C733</t>
  </si>
  <si>
    <t>À renseigner — critère 3 de Q147</t>
  </si>
  <si>
    <t>C734</t>
  </si>
  <si>
    <t>À renseigner — critère 4 de Q147</t>
  </si>
  <si>
    <t>C735</t>
  </si>
  <si>
    <t>À renseigner — critère 5 de Q147</t>
  </si>
  <si>
    <t>C736</t>
  </si>
  <si>
    <t>À renseigner — critère 1 de Q148</t>
  </si>
  <si>
    <t>C737</t>
  </si>
  <si>
    <t>À renseigner — critère 2 de Q148</t>
  </si>
  <si>
    <t>C738</t>
  </si>
  <si>
    <t>À renseigner — critère 3 de Q148</t>
  </si>
  <si>
    <t>C739</t>
  </si>
  <si>
    <t>À renseigner — critère 4 de Q148</t>
  </si>
  <si>
    <t>C740</t>
  </si>
  <si>
    <t>À renseigner — critère 5 de Q148</t>
  </si>
  <si>
    <t>C741</t>
  </si>
  <si>
    <t>À renseigner — critère 1 de Q149</t>
  </si>
  <si>
    <t>C742</t>
  </si>
  <si>
    <t>À renseigner — critère 2 de Q149</t>
  </si>
  <si>
    <t>C743</t>
  </si>
  <si>
    <t>À renseigner — critère 3 de Q149</t>
  </si>
  <si>
    <t>C744</t>
  </si>
  <si>
    <t>À renseigner — critère 4 de Q149</t>
  </si>
  <si>
    <t>C745</t>
  </si>
  <si>
    <t>À renseigner — critère 5 de Q149</t>
  </si>
  <si>
    <t>C746</t>
  </si>
  <si>
    <t>À renseigner — critère 1 de Q150</t>
  </si>
  <si>
    <t>C747</t>
  </si>
  <si>
    <t>À renseigner — critère 2 de Q150</t>
  </si>
  <si>
    <t>C748</t>
  </si>
  <si>
    <t>À renseigner — critère 3 de Q150</t>
  </si>
  <si>
    <t>C749</t>
  </si>
  <si>
    <t>À renseigner — critère 4 de Q150</t>
  </si>
  <si>
    <t>C750</t>
  </si>
  <si>
    <t>À renseigner — critère 5 de Q150</t>
  </si>
  <si>
    <t>C751</t>
  </si>
  <si>
    <t>À renseigner — critère 1 de Q151</t>
  </si>
  <si>
    <t>C752</t>
  </si>
  <si>
    <t>À renseigner — critère 2 de Q151</t>
  </si>
  <si>
    <t>C753</t>
  </si>
  <si>
    <t>À renseigner — critère 3 de Q151</t>
  </si>
  <si>
    <t>C754</t>
  </si>
  <si>
    <t>À renseigner — critère 4 de Q151</t>
  </si>
  <si>
    <t>C755</t>
  </si>
  <si>
    <t>À renseigner — critère 5 de Q151</t>
  </si>
  <si>
    <t>C756</t>
  </si>
  <si>
    <t>À renseigner — critère 1 de Q152</t>
  </si>
  <si>
    <t>C757</t>
  </si>
  <si>
    <t>À renseigner — critère 2 de Q152</t>
  </si>
  <si>
    <t>C758</t>
  </si>
  <si>
    <t>À renseigner — critère 3 de Q152</t>
  </si>
  <si>
    <t>C759</t>
  </si>
  <si>
    <t>À renseigner — critère 4 de Q152</t>
  </si>
  <si>
    <t>C760</t>
  </si>
  <si>
    <t>À renseigner — critère 5 de Q152</t>
  </si>
  <si>
    <t>C761</t>
  </si>
  <si>
    <t>À renseigner — critère 1 de Q153</t>
  </si>
  <si>
    <t>C762</t>
  </si>
  <si>
    <t>À renseigner — critère 2 de Q153</t>
  </si>
  <si>
    <t>C763</t>
  </si>
  <si>
    <t>À renseigner — critère 3 de Q153</t>
  </si>
  <si>
    <t>C764</t>
  </si>
  <si>
    <t>À renseigner — critère 4 de Q153</t>
  </si>
  <si>
    <t>C765</t>
  </si>
  <si>
    <t>À renseigner — critère 5 de Q153</t>
  </si>
  <si>
    <t>C766</t>
  </si>
  <si>
    <t>À renseigner — critère 1 de Q154</t>
  </si>
  <si>
    <t>C767</t>
  </si>
  <si>
    <t>À renseigner — critère 2 de Q154</t>
  </si>
  <si>
    <t>C768</t>
  </si>
  <si>
    <t>À renseigner — critère 3 de Q154</t>
  </si>
  <si>
    <t>C769</t>
  </si>
  <si>
    <t>À renseigner — critère 4 de Q154</t>
  </si>
  <si>
    <t>C770</t>
  </si>
  <si>
    <t>À renseigner — critère 5 de Q154</t>
  </si>
  <si>
    <t>C771</t>
  </si>
  <si>
    <t>À renseigner — critère 1 de Q155</t>
  </si>
  <si>
    <t>C772</t>
  </si>
  <si>
    <t>À renseigner — critère 2 de Q155</t>
  </si>
  <si>
    <t>C773</t>
  </si>
  <si>
    <t>À renseigner — critère 3 de Q155</t>
  </si>
  <si>
    <t>C774</t>
  </si>
  <si>
    <t>À renseigner — critère 4 de Q155</t>
  </si>
  <si>
    <t>C775</t>
  </si>
  <si>
    <t>À renseigner — critère 5 de Q155</t>
  </si>
  <si>
    <t>C776</t>
  </si>
  <si>
    <t>À renseigner — critère 1 de Q156</t>
  </si>
  <si>
    <t>C777</t>
  </si>
  <si>
    <t>À renseigner — critère 2 de Q156</t>
  </si>
  <si>
    <t>C778</t>
  </si>
  <si>
    <t>À renseigner — critère 3 de Q156</t>
  </si>
  <si>
    <t>C779</t>
  </si>
  <si>
    <t>À renseigner — critère 4 de Q156</t>
  </si>
  <si>
    <t>C780</t>
  </si>
  <si>
    <t>À renseigner — critère 5 de Q156</t>
  </si>
  <si>
    <t>C781</t>
  </si>
  <si>
    <t>À renseigner — critère 1 de Q157</t>
  </si>
  <si>
    <t>C782</t>
  </si>
  <si>
    <t>À renseigner — critère 2 de Q157</t>
  </si>
  <si>
    <t>C783</t>
  </si>
  <si>
    <t>À renseigner — critère 3 de Q157</t>
  </si>
  <si>
    <t>C784</t>
  </si>
  <si>
    <t>À renseigner — critère 4 de Q157</t>
  </si>
  <si>
    <t>C785</t>
  </si>
  <si>
    <t>À renseigner — critère 5 de Q157</t>
  </si>
  <si>
    <t>C786</t>
  </si>
  <si>
    <t>À renseigner — critère 1 de Q158</t>
  </si>
  <si>
    <t>C787</t>
  </si>
  <si>
    <t>À renseigner — critère 2 de Q158</t>
  </si>
  <si>
    <t>C788</t>
  </si>
  <si>
    <t>À renseigner — critère 3 de Q158</t>
  </si>
  <si>
    <t>C789</t>
  </si>
  <si>
    <t>À renseigner — critère 4 de Q158</t>
  </si>
  <si>
    <t>C790</t>
  </si>
  <si>
    <t>À renseigner — critère 5 de Q158</t>
  </si>
  <si>
    <t>C791</t>
  </si>
  <si>
    <t>À renseigner — critère 1 de Q159</t>
  </si>
  <si>
    <t>C792</t>
  </si>
  <si>
    <t>À renseigner — critère 2 de Q159</t>
  </si>
  <si>
    <t>C793</t>
  </si>
  <si>
    <t>À renseigner — critère 3 de Q159</t>
  </si>
  <si>
    <t>C794</t>
  </si>
  <si>
    <t>À renseigner — critère 4 de Q159</t>
  </si>
  <si>
    <t>C795</t>
  </si>
  <si>
    <t>À renseigner — critère 5 de Q159</t>
  </si>
  <si>
    <t>C796</t>
  </si>
  <si>
    <t>À renseigner — critère 1 de Q160</t>
  </si>
  <si>
    <t>C797</t>
  </si>
  <si>
    <t>À renseigner — critère 2 de Q160</t>
  </si>
  <si>
    <t>C798</t>
  </si>
  <si>
    <t>À renseigner — critère 3 de Q160</t>
  </si>
  <si>
    <t>C799</t>
  </si>
  <si>
    <t>À renseigner — critère 4 de Q160</t>
  </si>
  <si>
    <t>C800</t>
  </si>
  <si>
    <t>À renseigner — critère 5 de Q160</t>
  </si>
  <si>
    <t>C801</t>
  </si>
  <si>
    <t>À renseigner — critère 1 de Q161</t>
  </si>
  <si>
    <t>C802</t>
  </si>
  <si>
    <t>À renseigner — critère 2 de Q161</t>
  </si>
  <si>
    <t>C803</t>
  </si>
  <si>
    <t>À renseigner — critère 3 de Q161</t>
  </si>
  <si>
    <t>C804</t>
  </si>
  <si>
    <t>À renseigner — critère 4 de Q161</t>
  </si>
  <si>
    <t>C805</t>
  </si>
  <si>
    <t>À renseigner — critère 5 de Q161</t>
  </si>
  <si>
    <t>C806</t>
  </si>
  <si>
    <t>À renseigner — critère 1 de Q162</t>
  </si>
  <si>
    <t>C807</t>
  </si>
  <si>
    <t>À renseigner — critère 2 de Q162</t>
  </si>
  <si>
    <t>C808</t>
  </si>
  <si>
    <t>À renseigner — critère 3 de Q162</t>
  </si>
  <si>
    <t>C809</t>
  </si>
  <si>
    <t>À renseigner — critère 4 de Q162</t>
  </si>
  <si>
    <t>C810</t>
  </si>
  <si>
    <t>À renseigner — critère 5 de Q162</t>
  </si>
  <si>
    <t>C811</t>
  </si>
  <si>
    <t>À renseigner — critère 1 de Q163</t>
  </si>
  <si>
    <t>C812</t>
  </si>
  <si>
    <t>À renseigner — critère 2 de Q163</t>
  </si>
  <si>
    <t>C813</t>
  </si>
  <si>
    <t>À renseigner — critère 3 de Q163</t>
  </si>
  <si>
    <t>C814</t>
  </si>
  <si>
    <t>À renseigner — critère 4 de Q163</t>
  </si>
  <si>
    <t>C815</t>
  </si>
  <si>
    <t>À renseigner — critère 5 de Q163</t>
  </si>
  <si>
    <t>C816</t>
  </si>
  <si>
    <t>À renseigner — critère 1 de Q164</t>
  </si>
  <si>
    <t>C817</t>
  </si>
  <si>
    <t>À renseigner — critère 2 de Q164</t>
  </si>
  <si>
    <t>C818</t>
  </si>
  <si>
    <t>À renseigner — critère 3 de Q164</t>
  </si>
  <si>
    <t>C819</t>
  </si>
  <si>
    <t>À renseigner — critère 4 de Q164</t>
  </si>
  <si>
    <t>C820</t>
  </si>
  <si>
    <t>À renseigner — critère 5 de Q164</t>
  </si>
  <si>
    <t>C821</t>
  </si>
  <si>
    <t>À renseigner — critère 1 de Q165</t>
  </si>
  <si>
    <t>C822</t>
  </si>
  <si>
    <t>À renseigner — critère 2 de Q165</t>
  </si>
  <si>
    <t>C823</t>
  </si>
  <si>
    <t>À renseigner — critère 3 de Q165</t>
  </si>
  <si>
    <t>C824</t>
  </si>
  <si>
    <t>À renseigner — critère 4 de Q165</t>
  </si>
  <si>
    <t>C825</t>
  </si>
  <si>
    <t>À renseigner — critère 5 de Q165</t>
  </si>
  <si>
    <t>C826</t>
  </si>
  <si>
    <t>À renseigner — critère 1 de Q166</t>
  </si>
  <si>
    <t>C827</t>
  </si>
  <si>
    <t>À renseigner — critère 2 de Q166</t>
  </si>
  <si>
    <t>C828</t>
  </si>
  <si>
    <t>À renseigner — critère 3 de Q166</t>
  </si>
  <si>
    <t>C829</t>
  </si>
  <si>
    <t>À renseigner — critère 4 de Q166</t>
  </si>
  <si>
    <t>C830</t>
  </si>
  <si>
    <t>À renseigner — critère 5 de Q166</t>
  </si>
  <si>
    <t>C831</t>
  </si>
  <si>
    <t>À renseigner — critère 1 de Q167</t>
  </si>
  <si>
    <t>C832</t>
  </si>
  <si>
    <t>À renseigner — critère 2 de Q167</t>
  </si>
  <si>
    <t>C833</t>
  </si>
  <si>
    <t>À renseigner — critère 3 de Q167</t>
  </si>
  <si>
    <t>C834</t>
  </si>
  <si>
    <t>À renseigner — critère 4 de Q167</t>
  </si>
  <si>
    <t>C835</t>
  </si>
  <si>
    <t>À renseigner — critère 5 de Q167</t>
  </si>
  <si>
    <t>C836</t>
  </si>
  <si>
    <t>À renseigner — critère 1 de Q168</t>
  </si>
  <si>
    <t>C837</t>
  </si>
  <si>
    <t>À renseigner — critère 2 de Q168</t>
  </si>
  <si>
    <t>C838</t>
  </si>
  <si>
    <t>À renseigner — critère 3 de Q168</t>
  </si>
  <si>
    <t>C839</t>
  </si>
  <si>
    <t>À renseigner — critère 4 de Q168</t>
  </si>
  <si>
    <t>C840</t>
  </si>
  <si>
    <t>À renseigner — critère 5 de Q168</t>
  </si>
  <si>
    <t>C841</t>
  </si>
  <si>
    <t>À renseigner — critère 1 de Q169</t>
  </si>
  <si>
    <t>C842</t>
  </si>
  <si>
    <t>À renseigner — critère 2 de Q169</t>
  </si>
  <si>
    <t>C843</t>
  </si>
  <si>
    <t>À renseigner — critère 3 de Q169</t>
  </si>
  <si>
    <t>C844</t>
  </si>
  <si>
    <t>À renseigner — critère 4 de Q169</t>
  </si>
  <si>
    <t>C845</t>
  </si>
  <si>
    <t>À renseigner — critère 5 de Q169</t>
  </si>
  <si>
    <t>C846</t>
  </si>
  <si>
    <t>À renseigner — critère 1 de Q170</t>
  </si>
  <si>
    <t>C847</t>
  </si>
  <si>
    <t>À renseigner — critère 2 de Q170</t>
  </si>
  <si>
    <t>C848</t>
  </si>
  <si>
    <t>À renseigner — critère 3 de Q170</t>
  </si>
  <si>
    <t>C849</t>
  </si>
  <si>
    <t>À renseigner — critère 4 de Q170</t>
  </si>
  <si>
    <t>C850</t>
  </si>
  <si>
    <t>À renseigner — critère 5 de Q170</t>
  </si>
  <si>
    <t>C851</t>
  </si>
  <si>
    <t>À renseigner — critère 1 de Q171</t>
  </si>
  <si>
    <t>C852</t>
  </si>
  <si>
    <t>À renseigner — critère 2 de Q171</t>
  </si>
  <si>
    <t>C853</t>
  </si>
  <si>
    <t>À renseigner — critère 3 de Q171</t>
  </si>
  <si>
    <t>C854</t>
  </si>
  <si>
    <t>À renseigner — critère 4 de Q171</t>
  </si>
  <si>
    <t>C855</t>
  </si>
  <si>
    <t>À renseigner — critère 5 de Q171</t>
  </si>
  <si>
    <t>C856</t>
  </si>
  <si>
    <t>À renseigner — critère 1 de Q172</t>
  </si>
  <si>
    <t>C857</t>
  </si>
  <si>
    <t>À renseigner — critère 2 de Q172</t>
  </si>
  <si>
    <t>C858</t>
  </si>
  <si>
    <t>À renseigner — critère 3 de Q172</t>
  </si>
  <si>
    <t>C859</t>
  </si>
  <si>
    <t>À renseigner — critère 4 de Q172</t>
  </si>
  <si>
    <t>C860</t>
  </si>
  <si>
    <t>À renseigner — critère 5 de Q172</t>
  </si>
  <si>
    <t>C861</t>
  </si>
  <si>
    <t>À renseigner — critère 1 de Q173</t>
  </si>
  <si>
    <t>C862</t>
  </si>
  <si>
    <t>À renseigner — critère 2 de Q173</t>
  </si>
  <si>
    <t>C863</t>
  </si>
  <si>
    <t>À renseigner — critère 3 de Q173</t>
  </si>
  <si>
    <t>C864</t>
  </si>
  <si>
    <t>À renseigner — critère 4 de Q173</t>
  </si>
  <si>
    <t>C865</t>
  </si>
  <si>
    <t>À renseigner — critère 5 de Q173</t>
  </si>
  <si>
    <t>C866</t>
  </si>
  <si>
    <t>À renseigner — critère 1 de Q174</t>
  </si>
  <si>
    <t>C867</t>
  </si>
  <si>
    <t>À renseigner — critère 2 de Q174</t>
  </si>
  <si>
    <t>C868</t>
  </si>
  <si>
    <t>À renseigner — critère 3 de Q174</t>
  </si>
  <si>
    <t>C869</t>
  </si>
  <si>
    <t>À renseigner — critère 4 de Q174</t>
  </si>
  <si>
    <t>C870</t>
  </si>
  <si>
    <t>À renseigner — critère 5 de Q174</t>
  </si>
  <si>
    <t>C871</t>
  </si>
  <si>
    <t>À renseigner — critère 1 de Q175</t>
  </si>
  <si>
    <t>C872</t>
  </si>
  <si>
    <t>À renseigner — critère 2 de Q175</t>
  </si>
  <si>
    <t>C873</t>
  </si>
  <si>
    <t>À renseigner — critère 3 de Q175</t>
  </si>
  <si>
    <t>C874</t>
  </si>
  <si>
    <t>À renseigner — critère 4 de Q175</t>
  </si>
  <si>
    <t>C875</t>
  </si>
  <si>
    <t>À renseigner — critère 5 de Q175</t>
  </si>
  <si>
    <t>C876</t>
  </si>
  <si>
    <t>À renseigner — critère 1 de Q176</t>
  </si>
  <si>
    <t>C877</t>
  </si>
  <si>
    <t>À renseigner — critère 2 de Q176</t>
  </si>
  <si>
    <t>C878</t>
  </si>
  <si>
    <t>À renseigner — critère 3 de Q176</t>
  </si>
  <si>
    <t>C879</t>
  </si>
  <si>
    <t>À renseigner — critère 4 de Q176</t>
  </si>
  <si>
    <t>C880</t>
  </si>
  <si>
    <t>À renseigner — critère 5 de Q176</t>
  </si>
  <si>
    <t>C881</t>
  </si>
  <si>
    <t>À renseigner — critère 1 de Q177</t>
  </si>
  <si>
    <t>C882</t>
  </si>
  <si>
    <t>À renseigner — critère 2 de Q177</t>
  </si>
  <si>
    <t>C883</t>
  </si>
  <si>
    <t>À renseigner — critère 3 de Q177</t>
  </si>
  <si>
    <t>C884</t>
  </si>
  <si>
    <t>À renseigner — critère 4 de Q177</t>
  </si>
  <si>
    <t>C885</t>
  </si>
  <si>
    <t>À renseigner — critère 5 de Q177</t>
  </si>
  <si>
    <t>C886</t>
  </si>
  <si>
    <t>À renseigner — critère 1 de Q178</t>
  </si>
  <si>
    <t>C887</t>
  </si>
  <si>
    <t>À renseigner — critère 2 de Q178</t>
  </si>
  <si>
    <t>C888</t>
  </si>
  <si>
    <t>À renseigner — critère 3 de Q178</t>
  </si>
  <si>
    <t>C889</t>
  </si>
  <si>
    <t>À renseigner — critère 4 de Q178</t>
  </si>
  <si>
    <t>C890</t>
  </si>
  <si>
    <t>À renseigner — critère 5 de Q178</t>
  </si>
  <si>
    <t>C891</t>
  </si>
  <si>
    <t>À renseigner — critère 1 de Q179</t>
  </si>
  <si>
    <t>C892</t>
  </si>
  <si>
    <t>À renseigner — critère 2 de Q179</t>
  </si>
  <si>
    <t>C893</t>
  </si>
  <si>
    <t>À renseigner — critère 3 de Q179</t>
  </si>
  <si>
    <t>C894</t>
  </si>
  <si>
    <t>À renseigner — critère 4 de Q179</t>
  </si>
  <si>
    <t>C895</t>
  </si>
  <si>
    <t>À renseigner — critère 5 de Q179</t>
  </si>
  <si>
    <t>C896</t>
  </si>
  <si>
    <t>À renseigner — critère 1 de Q180</t>
  </si>
  <si>
    <t>C897</t>
  </si>
  <si>
    <t>À renseigner — critère 2 de Q180</t>
  </si>
  <si>
    <t>C898</t>
  </si>
  <si>
    <t>À renseigner — critère 3 de Q180</t>
  </si>
  <si>
    <t>C899</t>
  </si>
  <si>
    <t>À renseigner — critère 4 de Q180</t>
  </si>
  <si>
    <t>C900</t>
  </si>
  <si>
    <t>À renseigner — critère 5 de Q180</t>
  </si>
  <si>
    <t>C901</t>
  </si>
  <si>
    <t>À renseigner — critère 1 de Q181</t>
  </si>
  <si>
    <t>C902</t>
  </si>
  <si>
    <t>À renseigner — critère 2 de Q181</t>
  </si>
  <si>
    <t>C903</t>
  </si>
  <si>
    <t>À renseigner — critère 3 de Q181</t>
  </si>
  <si>
    <t>C904</t>
  </si>
  <si>
    <t>À renseigner — critère 4 de Q181</t>
  </si>
  <si>
    <t>C905</t>
  </si>
  <si>
    <t>À renseigner — critère 5 de Q181</t>
  </si>
  <si>
    <t>C906</t>
  </si>
  <si>
    <t>À renseigner — critère 1 de Q182</t>
  </si>
  <si>
    <t>C907</t>
  </si>
  <si>
    <t>À renseigner — critère 2 de Q182</t>
  </si>
  <si>
    <t>C908</t>
  </si>
  <si>
    <t>À renseigner — critère 3 de Q182</t>
  </si>
  <si>
    <t>C909</t>
  </si>
  <si>
    <t>À renseigner — critère 4 de Q182</t>
  </si>
  <si>
    <t>C910</t>
  </si>
  <si>
    <t>À renseigner — critère 5 de Q182</t>
  </si>
  <si>
    <t>C911</t>
  </si>
  <si>
    <t>À renseigner — critère 1 de Q183</t>
  </si>
  <si>
    <t>C912</t>
  </si>
  <si>
    <t>À renseigner — critère 2 de Q183</t>
  </si>
  <si>
    <t>C913</t>
  </si>
  <si>
    <t>À renseigner — critère 3 de Q183</t>
  </si>
  <si>
    <t>C914</t>
  </si>
  <si>
    <t>À renseigner — critère 4 de Q183</t>
  </si>
  <si>
    <t>C915</t>
  </si>
  <si>
    <t>À renseigner — critère 5 de Q183</t>
  </si>
  <si>
    <t>C916</t>
  </si>
  <si>
    <t>À renseigner — critère 1 de Q184</t>
  </si>
  <si>
    <t>C917</t>
  </si>
  <si>
    <t>À renseigner — critère 2 de Q184</t>
  </si>
  <si>
    <t>C918</t>
  </si>
  <si>
    <t>À renseigner — critère 3 de Q184</t>
  </si>
  <si>
    <t>C919</t>
  </si>
  <si>
    <t>À renseigner — critère 4 de Q184</t>
  </si>
  <si>
    <t>C920</t>
  </si>
  <si>
    <t>À renseigner — critère 5 de Q184</t>
  </si>
  <si>
    <t>C921</t>
  </si>
  <si>
    <t>À renseigner — critère 1 de Q185</t>
  </si>
  <si>
    <t>C922</t>
  </si>
  <si>
    <t>À renseigner — critère 2 de Q185</t>
  </si>
  <si>
    <t>C923</t>
  </si>
  <si>
    <t>À renseigner — critère 3 de Q185</t>
  </si>
  <si>
    <t>C924</t>
  </si>
  <si>
    <t>À renseigner — critère 4 de Q185</t>
  </si>
  <si>
    <t>C925</t>
  </si>
  <si>
    <t>À renseigner — critère 5 de Q185</t>
  </si>
  <si>
    <t>C926</t>
  </si>
  <si>
    <t>À renseigner — critère 1 de Q186</t>
  </si>
  <si>
    <t>C927</t>
  </si>
  <si>
    <t>À renseigner — critère 2 de Q186</t>
  </si>
  <si>
    <t>C928</t>
  </si>
  <si>
    <t>À renseigner — critère 3 de Q186</t>
  </si>
  <si>
    <t>C929</t>
  </si>
  <si>
    <t>À renseigner — critère 4 de Q186</t>
  </si>
  <si>
    <t>C930</t>
  </si>
  <si>
    <t>À renseigner — critère 5 de Q186</t>
  </si>
  <si>
    <t>C931</t>
  </si>
  <si>
    <t>À renseigner — critère 1 de Q187</t>
  </si>
  <si>
    <t>C932</t>
  </si>
  <si>
    <t>À renseigner — critère 2 de Q187</t>
  </si>
  <si>
    <t>C933</t>
  </si>
  <si>
    <t>À renseigner — critère 3 de Q187</t>
  </si>
  <si>
    <t>C934</t>
  </si>
  <si>
    <t>À renseigner — critère 4 de Q187</t>
  </si>
  <si>
    <t>C935</t>
  </si>
  <si>
    <t>À renseigner — critère 5 de Q187</t>
  </si>
  <si>
    <t>C936</t>
  </si>
  <si>
    <t>À renseigner — critère 1 de Q188</t>
  </si>
  <si>
    <t>C937</t>
  </si>
  <si>
    <t>À renseigner — critère 2 de Q188</t>
  </si>
  <si>
    <t>C938</t>
  </si>
  <si>
    <t>À renseigner — critère 3 de Q188</t>
  </si>
  <si>
    <t>C939</t>
  </si>
  <si>
    <t>À renseigner — critère 4 de Q188</t>
  </si>
  <si>
    <t>C940</t>
  </si>
  <si>
    <t>À renseigner — critère 5 de Q188</t>
  </si>
  <si>
    <t>C941</t>
  </si>
  <si>
    <t>À renseigner — critère 1 de Q189</t>
  </si>
  <si>
    <t>C942</t>
  </si>
  <si>
    <t>À renseigner — critère 2 de Q189</t>
  </si>
  <si>
    <t>C943</t>
  </si>
  <si>
    <t>À renseigner — critère 3 de Q189</t>
  </si>
  <si>
    <t>C944</t>
  </si>
  <si>
    <t>À renseigner — critère 4 de Q189</t>
  </si>
  <si>
    <t>C945</t>
  </si>
  <si>
    <t>À renseigner — critère 5 de Q189</t>
  </si>
  <si>
    <t>C946</t>
  </si>
  <si>
    <t>À renseigner — critère 1 de Q190</t>
  </si>
  <si>
    <t>C947</t>
  </si>
  <si>
    <t>À renseigner — critère 2 de Q190</t>
  </si>
  <si>
    <t>C948</t>
  </si>
  <si>
    <t>À renseigner — critère 3 de Q190</t>
  </si>
  <si>
    <t>C949</t>
  </si>
  <si>
    <t>À renseigner — critère 4 de Q190</t>
  </si>
  <si>
    <t>C950</t>
  </si>
  <si>
    <t>À renseigner — critère 5 de Q190</t>
  </si>
  <si>
    <t>C951</t>
  </si>
  <si>
    <t>À renseigner — critère 1 de Q191</t>
  </si>
  <si>
    <t>C952</t>
  </si>
  <si>
    <t>À renseigner — critère 2 de Q191</t>
  </si>
  <si>
    <t>C953</t>
  </si>
  <si>
    <t>À renseigner — critère 3 de Q191</t>
  </si>
  <si>
    <t>C954</t>
  </si>
  <si>
    <t>À renseigner — critère 4 de Q191</t>
  </si>
  <si>
    <t>C955</t>
  </si>
  <si>
    <t>À renseigner — critère 5 de Q191</t>
  </si>
  <si>
    <t>C956</t>
  </si>
  <si>
    <t>À renseigner — critère 1 de Q192</t>
  </si>
  <si>
    <t>C957</t>
  </si>
  <si>
    <t>À renseigner — critère 2 de Q192</t>
  </si>
  <si>
    <t>C958</t>
  </si>
  <si>
    <t>À renseigner — critère 3 de Q192</t>
  </si>
  <si>
    <t>C959</t>
  </si>
  <si>
    <t>À renseigner — critère 4 de Q192</t>
  </si>
  <si>
    <t>C960</t>
  </si>
  <si>
    <t>À renseigner — critère 5 de Q192</t>
  </si>
  <si>
    <t>C961</t>
  </si>
  <si>
    <t>À renseigner — critère 1 de Q193</t>
  </si>
  <si>
    <t>C962</t>
  </si>
  <si>
    <t>À renseigner — critère 2 de Q193</t>
  </si>
  <si>
    <t>C963</t>
  </si>
  <si>
    <t>À renseigner — critère 3 de Q193</t>
  </si>
  <si>
    <t>C964</t>
  </si>
  <si>
    <t>À renseigner — critère 4 de Q193</t>
  </si>
  <si>
    <t>C965</t>
  </si>
  <si>
    <t>À renseigner — critère 5 de Q193</t>
  </si>
  <si>
    <t>C966</t>
  </si>
  <si>
    <t>À renseigner — critère 1 de Q194</t>
  </si>
  <si>
    <t>C967</t>
  </si>
  <si>
    <t>À renseigner — critère 2 de Q194</t>
  </si>
  <si>
    <t>C968</t>
  </si>
  <si>
    <t>À renseigner — critère 3 de Q194</t>
  </si>
  <si>
    <t>C969</t>
  </si>
  <si>
    <t>À renseigner — critère 4 de Q194</t>
  </si>
  <si>
    <t>C970</t>
  </si>
  <si>
    <t>À renseigner — critère 5 de Q194</t>
  </si>
  <si>
    <t>C971</t>
  </si>
  <si>
    <t>À renseigner — critère 1 de Q195</t>
  </si>
  <si>
    <t>C972</t>
  </si>
  <si>
    <t>À renseigner — critère 2 de Q195</t>
  </si>
  <si>
    <t>C973</t>
  </si>
  <si>
    <t>À renseigner — critère 3 de Q195</t>
  </si>
  <si>
    <t>C974</t>
  </si>
  <si>
    <t>À renseigner — critère 4 de Q195</t>
  </si>
  <si>
    <t>C975</t>
  </si>
  <si>
    <t>À renseigner — critère 5 de Q195</t>
  </si>
  <si>
    <t>C976</t>
  </si>
  <si>
    <t>À renseigner — critère 1 de Q196</t>
  </si>
  <si>
    <t>C977</t>
  </si>
  <si>
    <t>À renseigner — critère 2 de Q196</t>
  </si>
  <si>
    <t>C978</t>
  </si>
  <si>
    <t>À renseigner — critère 3 de Q196</t>
  </si>
  <si>
    <t>C979</t>
  </si>
  <si>
    <t>À renseigner — critère 4 de Q196</t>
  </si>
  <si>
    <t>C980</t>
  </si>
  <si>
    <t>À renseigner — critère 5 de Q196</t>
  </si>
  <si>
    <t>C981</t>
  </si>
  <si>
    <t>À renseigner — critère 1 de Q197</t>
  </si>
  <si>
    <t>C982</t>
  </si>
  <si>
    <t>À renseigner — critère 2 de Q197</t>
  </si>
  <si>
    <t>C983</t>
  </si>
  <si>
    <t>À renseigner — critère 3 de Q197</t>
  </si>
  <si>
    <t>C984</t>
  </si>
  <si>
    <t>À renseigner — critère 4 de Q197</t>
  </si>
  <si>
    <t>C985</t>
  </si>
  <si>
    <t>À renseigner — critère 5 de Q197</t>
  </si>
  <si>
    <t>C986</t>
  </si>
  <si>
    <t>À renseigner — critère 1 de Q198</t>
  </si>
  <si>
    <t>C987</t>
  </si>
  <si>
    <t>À renseigner — critère 2 de Q198</t>
  </si>
  <si>
    <t>C988</t>
  </si>
  <si>
    <t>À renseigner — critère 3 de Q198</t>
  </si>
  <si>
    <t>C989</t>
  </si>
  <si>
    <t>À renseigner — critère 4 de Q198</t>
  </si>
  <si>
    <t>C990</t>
  </si>
  <si>
    <t>À renseigner — critère 5 de Q198</t>
  </si>
  <si>
    <t>C991</t>
  </si>
  <si>
    <t>À renseigner — critère 1 de Q199</t>
  </si>
  <si>
    <t>C992</t>
  </si>
  <si>
    <t>À renseigner — critère 2 de Q199</t>
  </si>
  <si>
    <t>C993</t>
  </si>
  <si>
    <t>À renseigner — critère 3 de Q199</t>
  </si>
  <si>
    <t>C994</t>
  </si>
  <si>
    <t>À renseigner — critère 4 de Q199</t>
  </si>
  <si>
    <t>C995</t>
  </si>
  <si>
    <t>À renseigner — critère 5 de Q199</t>
  </si>
  <si>
    <t>C996</t>
  </si>
  <si>
    <t>À renseigner — critère 1 de Q200</t>
  </si>
  <si>
    <t>C997</t>
  </si>
  <si>
    <t>À renseigner — critère 2 de Q200</t>
  </si>
  <si>
    <t>C998</t>
  </si>
  <si>
    <t>À renseigner — critère 3 de Q200</t>
  </si>
  <si>
    <t>C999</t>
  </si>
  <si>
    <t>À renseigner — critère 4 de Q200</t>
  </si>
  <si>
    <t>C1000</t>
  </si>
  <si>
    <t>À renseigner — critère 5 de Q200</t>
  </si>
  <si>
    <t>Point de vigilance : les déclencheurs W:AA doivent être saisis en minuscules sans accents, car le texte candidat est normalisé automatiquement. C’est volontaire : cela rend le moteur plus stable et évite les faux écarts entre qualité / qualite.</t>
  </si>
  <si>
    <r>
      <t xml:space="preserve">Structure intégrée sur </t>
    </r>
    <r>
      <rPr>
        <b/>
        <sz val="11"/>
        <color theme="1"/>
        <rFont val="Calibri"/>
        <family val="2"/>
      </rPr>
      <t>une seule feuille</t>
    </r>
    <r>
      <rPr>
        <sz val="11"/>
        <color theme="1"/>
        <rFont val="Calibri"/>
        <family val="2"/>
      </rPr>
      <t xml:space="preserve"> :</t>
    </r>
  </si>
  <si>
    <r>
      <t>Zone saisie apprenant/formateur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A3:I16</t>
    </r>
  </si>
  <si>
    <r>
      <t>Diagnostic réponse initiale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A19:H40</t>
    </r>
  </si>
  <si>
    <r>
      <t>Diagnostic réponse corrigée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A43:H64</t>
    </r>
  </si>
  <si>
    <r>
      <t>Mode d’emploi court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A67:H75</t>
    </r>
  </si>
  <si>
    <r>
      <t>Matrice questions 200 lignes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A82:M282</t>
    </r>
  </si>
  <si>
    <r>
      <t>Matrice critères 1000 lignes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N82:AQ1082</t>
    </r>
  </si>
  <si>
    <r>
      <t>Tests de validation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AS82:BF142</t>
    </r>
  </si>
  <si>
    <r>
      <t>Contrôle qualité</t>
    </r>
    <r>
      <rPr>
        <sz val="11"/>
        <color theme="1"/>
        <rFont val="Calibri"/>
        <family val="2"/>
      </rPr>
      <t xml:space="preserve"> : </t>
    </r>
    <r>
      <rPr>
        <sz val="10"/>
        <color theme="1"/>
        <rFont val="Arial Unicode MS"/>
      </rPr>
      <t>BH82:BJ93</t>
    </r>
  </si>
  <si>
    <t>Contrôles techniques faits</t>
  </si>
  <si>
    <t>0 formule partagée héritée</t>
  </si>
  <si>
    <t>0 formule matricielle</t>
  </si>
  <si>
    <r>
      <t xml:space="preserve">0 </t>
    </r>
    <r>
      <rPr>
        <b/>
        <sz val="10"/>
        <color theme="1"/>
        <rFont val="Arial Unicode MS"/>
      </rPr>
      <t>metadata1.xml</t>
    </r>
  </si>
  <si>
    <r>
      <t xml:space="preserve">0 </t>
    </r>
    <r>
      <rPr>
        <b/>
        <sz val="10"/>
        <color theme="1"/>
        <rFont val="Arial Unicode MS"/>
      </rPr>
      <t>_xlfn</t>
    </r>
  </si>
  <si>
    <r>
      <t xml:space="preserve">0 </t>
    </r>
    <r>
      <rPr>
        <b/>
        <sz val="10"/>
        <color theme="1"/>
        <rFont val="Arial Unicode MS"/>
      </rPr>
      <t>@</t>
    </r>
    <r>
      <rPr>
        <b/>
        <sz val="11"/>
        <color theme="1"/>
        <rFont val="Calibri"/>
        <family val="2"/>
      </rPr>
      <t xml:space="preserve"> dans les formules</t>
    </r>
  </si>
  <si>
    <t>0 erreur XML</t>
  </si>
  <si>
    <r>
      <t xml:space="preserve">0 </t>
    </r>
    <r>
      <rPr>
        <b/>
        <sz val="10"/>
        <color theme="1"/>
        <rFont val="Arial Unicode MS"/>
      </rPr>
      <t>#REF!</t>
    </r>
    <r>
      <rPr>
        <b/>
        <sz val="11"/>
        <color theme="1"/>
        <rFont val="Calibri"/>
        <family val="2"/>
      </rPr>
      <t xml:space="preserve">, </t>
    </r>
    <r>
      <rPr>
        <b/>
        <sz val="10"/>
        <color theme="1"/>
        <rFont val="Arial Unicode MS"/>
      </rPr>
      <t>#VALUE!</t>
    </r>
    <r>
      <rPr>
        <b/>
        <sz val="11"/>
        <color theme="1"/>
        <rFont val="Calibri"/>
        <family val="2"/>
      </rPr>
      <t xml:space="preserve">, </t>
    </r>
    <r>
      <rPr>
        <b/>
        <sz val="10"/>
        <color theme="1"/>
        <rFont val="Arial Unicode MS"/>
      </rPr>
      <t>#NAME?</t>
    </r>
    <r>
      <rPr>
        <b/>
        <sz val="11"/>
        <color theme="1"/>
        <rFont val="Calibri"/>
        <family val="2"/>
      </rPr>
      <t xml:space="preserve">, </t>
    </r>
    <r>
      <rPr>
        <b/>
        <sz val="10"/>
        <color theme="1"/>
        <rFont val="Arial Unicode MS"/>
      </rPr>
      <t>#DIV/0!</t>
    </r>
    <r>
      <rPr>
        <b/>
        <sz val="11"/>
        <color theme="1"/>
        <rFont val="Calibri"/>
        <family val="2"/>
      </rPr>
      <t xml:space="preserve">, </t>
    </r>
    <r>
      <rPr>
        <b/>
        <sz val="10"/>
        <color theme="1"/>
        <rFont val="Arial Unicode MS"/>
      </rPr>
      <t>#N/A</t>
    </r>
    <r>
      <rPr>
        <b/>
        <sz val="11"/>
        <color theme="1"/>
        <rFont val="Calibri"/>
        <family val="2"/>
      </rPr>
      <t xml:space="preserve"> dans les formules</t>
    </r>
  </si>
  <si>
    <t>Logique du nouveau moteur</t>
  </si>
  <si>
    <t>Le moteur fonctionne avec :</t>
  </si>
  <si>
    <r>
      <t>B4</t>
    </r>
    <r>
      <rPr>
        <sz val="11"/>
        <color theme="1"/>
        <rFont val="Calibri"/>
        <family val="2"/>
      </rPr>
      <t xml:space="preserve"> : numéro de question, exemple </t>
    </r>
    <r>
      <rPr>
        <sz val="10"/>
        <color theme="1"/>
        <rFont val="Arial Unicode MS"/>
      </rPr>
      <t>Q001</t>
    </r>
  </si>
  <si>
    <r>
      <t>D4</t>
    </r>
    <r>
      <rPr>
        <sz val="11"/>
        <color theme="1"/>
        <rFont val="Calibri"/>
        <family val="2"/>
      </rPr>
      <t xml:space="preserve"> : niveau </t>
    </r>
    <r>
      <rPr>
        <sz val="10"/>
        <color theme="1"/>
        <rFont val="Arial Unicode MS"/>
      </rPr>
      <t>CFA</t>
    </r>
    <r>
      <rPr>
        <sz val="11"/>
        <color theme="1"/>
        <rFont val="Calibri"/>
        <family val="2"/>
      </rPr>
      <t xml:space="preserve"> ou </t>
    </r>
    <r>
      <rPr>
        <sz val="10"/>
        <color theme="1"/>
        <rFont val="Arial Unicode MS"/>
      </rPr>
      <t>PRO</t>
    </r>
  </si>
  <si>
    <r>
      <t>B10</t>
    </r>
    <r>
      <rPr>
        <sz val="11"/>
        <color theme="1"/>
        <rFont val="Calibri"/>
        <family val="2"/>
      </rPr>
      <t xml:space="preserve"> : réponse initiale</t>
    </r>
  </si>
  <si>
    <r>
      <t>B12</t>
    </r>
    <r>
      <rPr>
        <sz val="11"/>
        <color theme="1"/>
        <rFont val="Calibri"/>
        <family val="2"/>
      </rPr>
      <t xml:space="preserve"> : réponse corrigée</t>
    </r>
  </si>
  <si>
    <r>
      <t>B14</t>
    </r>
    <r>
      <rPr>
        <sz val="11"/>
        <color theme="1"/>
        <rFont val="Calibri"/>
        <family val="2"/>
      </rPr>
      <t xml:space="preserve"> : saisir </t>
    </r>
    <r>
      <rPr>
        <sz val="10"/>
        <color theme="1"/>
        <rFont val="Arial Unicode MS"/>
      </rPr>
      <t>X</t>
    </r>
    <r>
      <rPr>
        <sz val="11"/>
        <color theme="1"/>
        <rFont val="Calibri"/>
        <family val="2"/>
      </rPr>
      <t xml:space="preserve"> pour afficher les réponses modèles</t>
    </r>
  </si>
  <si>
    <t>La notation repose sur des critères réguliers :</t>
  </si>
  <si>
    <t>INFO</t>
  </si>
  <si>
    <r>
      <t xml:space="preserve">Chaque question dispose de </t>
    </r>
    <r>
      <rPr>
        <b/>
        <sz val="11"/>
        <color theme="1"/>
        <rFont val="Calibri"/>
        <family val="2"/>
      </rPr>
      <t>5 lignes de critères minimum</t>
    </r>
    <r>
      <rPr>
        <sz val="11"/>
        <color theme="1"/>
        <rFont val="Calibri"/>
        <family val="2"/>
      </rPr>
      <t>.</t>
    </r>
  </si>
  <si>
    <r>
      <t xml:space="preserve">Donc : </t>
    </r>
    <r>
      <rPr>
        <b/>
        <sz val="11"/>
        <color theme="1"/>
        <rFont val="Calibri"/>
        <family val="2"/>
      </rPr>
      <t>200 questions × 5 critères = 1000 lignes prévues</t>
    </r>
    <r>
      <rPr>
        <sz val="11"/>
        <color theme="1"/>
        <rFont val="Calibri"/>
        <family val="2"/>
      </rPr>
      <t>.</t>
    </r>
  </si>
  <si>
    <t>Contenu installé</t>
  </si>
  <si>
    <t>J’ai alimenté réellement les questions :</t>
  </si>
  <si>
    <r>
      <t>Q001</t>
    </r>
    <r>
      <rPr>
        <sz val="11"/>
        <color theme="1"/>
        <rFont val="Calibri"/>
        <family val="2"/>
      </rPr>
      <t xml:space="preserve"> : EGAlim / marché alimentaire</t>
    </r>
  </si>
  <si>
    <r>
      <t>Q002</t>
    </r>
    <r>
      <rPr>
        <sz val="11"/>
        <color theme="1"/>
        <rFont val="Calibri"/>
        <family val="2"/>
      </rPr>
      <t xml:space="preserve"> : réception produits frais</t>
    </r>
  </si>
  <si>
    <r>
      <t>Q003</t>
    </r>
    <r>
      <rPr>
        <sz val="11"/>
        <color theme="1"/>
        <rFont val="Calibri"/>
        <family val="2"/>
      </rPr>
      <t xml:space="preserve"> : allergènes</t>
    </r>
  </si>
  <si>
    <r>
      <t>Q004</t>
    </r>
    <r>
      <rPr>
        <sz val="11"/>
        <color theme="1"/>
        <rFont val="Calibri"/>
        <family val="2"/>
      </rPr>
      <t xml:space="preserve"> : cuisson basse température</t>
    </r>
  </si>
  <si>
    <r>
      <t xml:space="preserve">Les lignes </t>
    </r>
    <r>
      <rPr>
        <sz val="10"/>
        <color theme="1"/>
        <rFont val="Arial Unicode MS"/>
      </rPr>
      <t>Q005</t>
    </r>
    <r>
      <rPr>
        <sz val="11"/>
        <color theme="1"/>
        <rFont val="Calibri"/>
        <family val="2"/>
      </rPr>
      <t xml:space="preserve"> à </t>
    </r>
    <r>
      <rPr>
        <sz val="10"/>
        <color theme="1"/>
        <rFont val="Arial Unicode MS"/>
      </rPr>
      <t>Q200</t>
    </r>
    <r>
      <rPr>
        <sz val="11"/>
        <color theme="1"/>
        <rFont val="Calibri"/>
        <family val="2"/>
      </rPr>
      <t xml:space="preserve"> sont prêtes à remplir. Elles ne sont pas encore un contenu pédagogique final.</t>
    </r>
  </si>
  <si>
    <t>Avis critique</t>
  </si>
  <si>
    <t>Le nouveau moteur est beaucoup plus sain que l’ancien :</t>
  </si>
  <si>
    <t>logique à la ligne ;</t>
  </si>
  <si>
    <t>critères séparés clairement ;</t>
  </si>
  <si>
    <t>CFA / PRO mieux distingués ;</t>
  </si>
  <si>
    <t>diagnostic initial et corrigé cohérents ;</t>
  </si>
  <si>
    <t>relance dynamique intégrée ;</t>
  </si>
  <si>
    <t>tests de validation présents ;</t>
  </si>
  <si>
    <t>contrôle qualité intégré.</t>
  </si>
  <si>
    <r>
      <t xml:space="preserve">Point de vigilance : les déclencheurs </t>
    </r>
    <r>
      <rPr>
        <sz val="10"/>
        <color theme="1"/>
        <rFont val="Arial Unicode MS"/>
      </rPr>
      <t>W:AA</t>
    </r>
    <r>
      <rPr>
        <sz val="11"/>
        <color theme="1"/>
        <rFont val="Calibri"/>
        <family val="2"/>
      </rPr>
      <t xml:space="preserve"> doivent être saisis </t>
    </r>
    <r>
      <rPr>
        <b/>
        <sz val="11"/>
        <color theme="1"/>
        <rFont val="Calibri"/>
        <family val="2"/>
      </rPr>
      <t>en minuscules sans accents</t>
    </r>
    <r>
      <rPr>
        <sz val="11"/>
        <color theme="1"/>
        <rFont val="Calibri"/>
        <family val="2"/>
      </rPr>
      <t xml:space="preserve">, car le texte candidat est normalisé automatiquement. C’est volontaire : cela rend le moteur plus stable et évite les faux écarts entre </t>
    </r>
    <r>
      <rPr>
        <sz val="10"/>
        <color theme="1"/>
        <rFont val="Arial Unicode MS"/>
      </rPr>
      <t>qualité</t>
    </r>
    <r>
      <rPr>
        <sz val="11"/>
        <color theme="1"/>
        <rFont val="Calibri"/>
        <family val="2"/>
      </rPr>
      <t xml:space="preserve"> / </t>
    </r>
    <r>
      <rPr>
        <sz val="10"/>
        <color theme="1"/>
        <rFont val="Arial Unicode MS"/>
      </rPr>
      <t>qualite</t>
    </r>
    <r>
      <rPr>
        <sz val="11"/>
        <color theme="1"/>
        <rFont val="Calibri"/>
        <family val="2"/>
      </rPr>
      <t>.</t>
    </r>
  </si>
  <si>
    <r>
      <t xml:space="preserve">Ce fichier est une </t>
    </r>
    <r>
      <rPr>
        <b/>
        <sz val="11"/>
        <color theme="1"/>
        <rFont val="Calibri"/>
        <family val="2"/>
      </rPr>
      <t>base mécanique robuste</t>
    </r>
    <r>
      <rPr>
        <sz val="11"/>
        <color theme="1"/>
        <rFont val="Calibri"/>
        <family val="2"/>
      </rPr>
      <t>. Il n’est pas encore un moteur thématique complet tant que les 200 questions et les 1000 déclencheurs métier n’ont pas été réellement renseignés et testés</t>
    </r>
  </si>
  <si>
    <r>
      <t xml:space="preserve">Nouveau : </t>
    </r>
    <r>
      <rPr>
        <b/>
        <sz val="10"/>
        <color theme="1"/>
        <rFont val="Arial Unicode MS"/>
      </rPr>
      <t>MOTEUR_ROBUSTE_200Q</t>
    </r>
  </si>
  <si>
    <t>ID</t>
  </si>
  <si>
    <t>À faire</t>
  </si>
  <si>
    <t>Déclencheurs</t>
  </si>
  <si>
    <t>À éviter</t>
  </si>
  <si>
    <t>5 critères</t>
  </si>
  <si>
    <t>Critères</t>
  </si>
  <si>
    <t>blanc</t>
  </si>
  <si>
    <t>blanc d oeuf</t>
  </si>
  <si>
    <t>Action</t>
  </si>
  <si>
    <t>Résultat attendu</t>
  </si>
  <si>
    <t>Étape</t>
  </si>
  <si>
    <t>Continue</t>
  </si>
  <si>
    <t>Moteur fiable.</t>
  </si>
  <si>
    <t>La robustesse vient du contrôle au fil de l’eau.</t>
  </si>
  <si>
    <t>Contrôle immédiat.</t>
  </si>
  <si>
    <t>Validation en fin de fichier.</t>
  </si>
  <si>
    <t>Tests et diagnostics validés.</t>
  </si>
  <si>
    <t>Question fermée avant suivante.</t>
  </si>
  <si>
    <t>Validation</t>
  </si>
  <si>
    <t>1000 lignes exploitables.</t>
  </si>
  <si>
    <t>Un critère sans ID stable est perdu.</t>
  </si>
  <si>
    <t>Compter les Qxxx dans la matrice critères.</t>
  </si>
  <si>
    <t>Critères non rattachés.</t>
  </si>
  <si>
    <t>5 lignes minimum par question.</t>
  </si>
  <si>
    <t>1000 lignes minimum.</t>
  </si>
  <si>
    <t>Thèmes équilibrés.</t>
  </si>
  <si>
    <t>On planifie par thème, mais on saisit à la ligne.</t>
  </si>
  <si>
    <t>Tableau de couverture séparé.</t>
  </si>
  <si>
    <t>Remplissage par familles de 10.</t>
  </si>
  <si>
    <t>Hygiène, allergènes, cuisson, réception, EGAlim, etc.</t>
  </si>
  <si>
    <t>Les familles servent au cadrage.</t>
  </si>
  <si>
    <t>Couverture thématique</t>
  </si>
  <si>
    <t>200 questions fiables.</t>
  </si>
  <si>
    <t>La dispersion crée les erreurs mécaniques.</t>
  </si>
  <si>
    <t>Liste de suivi manuelle.</t>
  </si>
  <si>
    <t>Ouvrir 10 questions en parallèle.</t>
  </si>
  <si>
    <t>Une seule question ouverte à la fois.</t>
  </si>
  <si>
    <t>Q001 puis Q002 puis Q003…</t>
  </si>
  <si>
    <t>Avancement</t>
  </si>
  <si>
    <t>Commentaire terrain</t>
  </si>
  <si>
    <t>Comment contrôler</t>
  </si>
  <si>
    <t>Interdit</t>
  </si>
  <si>
    <t>Application</t>
  </si>
  <si>
    <t>Règle</t>
  </si>
  <si>
    <t>SUIVI GLOBAL DES 200 QUESTIONS</t>
  </si>
  <si>
    <t>À cocher</t>
  </si>
  <si>
    <t>On valide une question, puis seulement on avance.</t>
  </si>
  <si>
    <t>Bloquer l’avancement.</t>
  </si>
  <si>
    <t>Passer trop vite.</t>
  </si>
  <si>
    <t>Oui</t>
  </si>
  <si>
    <t>La question est-elle complète et testée ?</t>
  </si>
  <si>
    <t>Bloc fermé.</t>
  </si>
  <si>
    <t>Passage Q suivante</t>
  </si>
  <si>
    <t>Le test révèle les faux raccords.</t>
  </si>
  <si>
    <t>Tester vide, partiel, CFA, PRO, dangereux.</t>
  </si>
  <si>
    <t>Test uniquement de la réponse modèle.</t>
  </si>
  <si>
    <t>Les 5 tests obligatoires ont-ils été faits ?</t>
  </si>
  <si>
    <t>Validation réelle.</t>
  </si>
  <si>
    <t>Tests</t>
  </si>
  <si>
    <t>C’est un moteur d’apprentissage, pas un simple score.</t>
  </si>
  <si>
    <t>Compléter messages et relances.</t>
  </si>
  <si>
    <t>Note seule sans indication.</t>
  </si>
  <si>
    <t>Le moteur explique-t-il ce qui manque ?</t>
  </si>
  <si>
    <t>Lisibilité.</t>
  </si>
  <si>
    <t>Diagnostic</t>
  </si>
  <si>
    <t>Le blabla ne doit pas payer.</t>
  </si>
  <si>
    <t>Remplacer par termes métier précis.</t>
  </si>
  <si>
    <t>Produit, bon, attention.</t>
  </si>
  <si>
    <t>Les mots trop vagues ont-ils été éliminés ?</t>
  </si>
  <si>
    <t>Précision.</t>
  </si>
  <si>
    <t>La progression doit être lisible.</t>
  </si>
  <si>
    <t>Revoir pondération.</t>
  </si>
  <si>
    <t>20/20 avec réponse partielle.</t>
  </si>
  <si>
    <t>La note monte-t-elle progressivement ?</t>
  </si>
  <si>
    <t>Note cohérente.</t>
  </si>
  <si>
    <t>Poids</t>
  </si>
  <si>
    <t>Le moteur doit signaler le risque.</t>
  </si>
  <si>
    <t>Créer la ligne négative ou critique.</t>
  </si>
  <si>
    <t>Tout en POS.</t>
  </si>
  <si>
    <t>Oui si sensible</t>
  </si>
  <si>
    <t>Les erreurs importantes sont-elles typées NEG ou EXCL ?</t>
  </si>
  <si>
    <t>Types corrects.</t>
  </si>
  <si>
    <t>POS/NEG/EXCL/INFO</t>
  </si>
  <si>
    <t>Même question, exigences différentes.</t>
  </si>
  <si>
    <t>Ajouter exigences PRO ou vocabulaire terrain CFA.</t>
  </si>
  <si>
    <t>Même réponse attendue pour les deux.</t>
  </si>
  <si>
    <t>Le CFA et le PRO sont-ils différenciés ?</t>
  </si>
  <si>
    <t>Niveaux séparés.</t>
  </si>
  <si>
    <t>CFA/PRO</t>
  </si>
  <si>
    <t>5 critères = 5 idées évaluables.</t>
  </si>
  <si>
    <t>Remplacer par des critères distincts.</t>
  </si>
  <si>
    <t>Critères décoratifs ou doublons.</t>
  </si>
  <si>
    <t>Y a-t-il au moins 5 critères utiles ?</t>
  </si>
  <si>
    <t>Minimum atteint.</t>
  </si>
  <si>
    <t>Un ID différent rend le critère muet.</t>
  </si>
  <si>
    <t>Uniformiser l’ID.</t>
  </si>
  <si>
    <t>Q001 côté question, Q01 côté critères.</t>
  </si>
  <si>
    <t>La ligne question et les 5 critères portent-ils le même Qxxx ?</t>
  </si>
  <si>
    <t>Même ID partout.</t>
  </si>
  <si>
    <t>Correction immédiate</t>
  </si>
  <si>
    <t>Erreur fréquente</t>
  </si>
  <si>
    <t>Oui attendu</t>
  </si>
  <si>
    <t>Question à se poser</t>
  </si>
  <si>
    <t>Contrôle attendu</t>
  </si>
  <si>
    <t>CHECK-LIST AVANT VALIDATION DE LA QUESTION</t>
  </si>
  <si>
    <t>Recommandé</t>
  </si>
  <si>
    <t>Un moteur robuste refuse le blabla.</t>
  </si>
  <si>
    <t>Déclencheurs trop larges.</t>
  </si>
  <si>
    <t>Le moteur ne se fait pas piéger.</t>
  </si>
  <si>
    <t>Score faible</t>
  </si>
  <si>
    <t>Réponse avec mots génériques</t>
  </si>
  <si>
    <t>Anti faux positifs</t>
  </si>
  <si>
    <t>Test 7 — mot vague</t>
  </si>
  <si>
    <t>Le terrain n’écrit pas comme la réponse modèle.</t>
  </si>
  <si>
    <t>Dictionnaire trop pauvre.</t>
  </si>
  <si>
    <t>Les variantes sont reconnues.</t>
  </si>
  <si>
    <t>Score cohérent</t>
  </si>
  <si>
    <t>Bonne réponse avec mots différents</t>
  </si>
  <si>
    <t>Anti faux négatifs</t>
  </si>
  <si>
    <t>Test 6 — synonymes</t>
  </si>
  <si>
    <t>Obligatoire</t>
  </si>
  <si>
    <t>Indispensable en hygiène, allergènes, températures.</t>
  </si>
  <si>
    <t>Erreur grave non pénalisée.</t>
  </si>
  <si>
    <t>Les risques majeurs sont traités.</t>
  </si>
  <si>
    <t>NEG/EXCL visible</t>
  </si>
  <si>
    <t>Erreur critique volontaire</t>
  </si>
  <si>
    <t>Sécurité</t>
  </si>
  <si>
    <t>Test 5 — réponse dangereuse</t>
  </si>
  <si>
    <t>Le PRO doit gagner des points sur la précision.</t>
  </si>
  <si>
    <t>PRO noté comme CFA.</t>
  </si>
  <si>
    <t>Méthode + preuve + décision sont prises en compte.</t>
  </si>
  <si>
    <t>Très bonne note PRO</t>
  </si>
  <si>
    <t>Validation PRO</t>
  </si>
  <si>
    <t>Test 4 — réponse PRO complète</t>
  </si>
  <si>
    <t>Ne pas exiger un vocabulaire PRO au CFA.</t>
  </si>
  <si>
    <t>Vocabulaire CFA ignoré.</t>
  </si>
  <si>
    <t>Les critères terrain sont bien branchés.</t>
  </si>
  <si>
    <t>Bonne note CFA</t>
  </si>
  <si>
    <t>Validation CFA</t>
  </si>
  <si>
    <t>Test 3 — réponse CFA complète</t>
  </si>
  <si>
    <t>C’est le cas le plus fréquent chez l’apprenant.</t>
  </si>
  <si>
    <t>Barème trop généreux.</t>
  </si>
  <si>
    <t>Le moteur sait encourager sans donner 20.</t>
  </si>
  <si>
    <t>Note partielle + manques visibles</t>
  </si>
  <si>
    <t>2 notions sur 5</t>
  </si>
  <si>
    <t>Test 2 — réponse partielle CFA</t>
  </si>
  <si>
    <t>Une réponse vide ne doit jamais être récompensée.</t>
  </si>
  <si>
    <t>Formule ou critère parasite.</t>
  </si>
  <si>
    <t>Pas de points fantômes.</t>
  </si>
  <si>
    <t>0 ou message réponse absente</t>
  </si>
  <si>
    <t>cellule vide</t>
  </si>
  <si>
    <t>Sécurité de base</t>
  </si>
  <si>
    <t>Test 1 — réponse vide</t>
  </si>
  <si>
    <t>Erreur révélée</t>
  </si>
  <si>
    <t>Ce que l’on vérifie</t>
  </si>
  <si>
    <t>Réponse de test</t>
  </si>
  <si>
    <t>But</t>
  </si>
  <si>
    <t xml:space="preserve">TESTS </t>
  </si>
  <si>
    <t>TESTS IMMÉDIATS À FAIRE AVANT DE PASSER À LA QUESTION SUIVANTE</t>
  </si>
  <si>
    <t>OK après test</t>
  </si>
  <si>
    <t>Les allergènes exigent des règles fines.</t>
  </si>
  <si>
    <t>creme seule</t>
  </si>
  <si>
    <t>creme de lait / creme soja</t>
  </si>
  <si>
    <t>Certains mots changent selon contexte.</t>
  </si>
  <si>
    <t>Valider sans test terrain.</t>
  </si>
  <si>
    <t>Tester les cas ambigus.</t>
  </si>
  <si>
    <t>Mots sensibles</t>
  </si>
  <si>
    <t>OK si court</t>
  </si>
  <si>
    <t>La détection doit rester robuste.</t>
  </si>
  <si>
    <t>je dois mettre en oeuvre une procédure complète</t>
  </si>
  <si>
    <t>non conformite ; action corrective</t>
  </si>
  <si>
    <t>Moins de casse syntaxique.</t>
  </si>
  <si>
    <t>Phrase littéraire.</t>
  </si>
  <si>
    <t>Utiliser des expressions courtes.</t>
  </si>
  <si>
    <t>Expressions métier</t>
  </si>
  <si>
    <t>OK si variantes</t>
  </si>
  <si>
    <t>Le bon raisonnement ne doit pas être raté.</t>
  </si>
  <si>
    <t>DLC uniquement</t>
  </si>
  <si>
    <t>dlc ; date limite ; date</t>
  </si>
  <si>
    <t>Les apprenants formulent différemment.</t>
  </si>
  <si>
    <t>Un seul mot expert.</t>
  </si>
  <si>
    <t>Prévoir synonymes terrain + techniques.</t>
  </si>
  <si>
    <t>Faux négatifs</t>
  </si>
  <si>
    <t>OK si précis</t>
  </si>
  <si>
    <t>Exemple allergènes : “blanc” seul est dangereux.</t>
  </si>
  <si>
    <t>Ces mots apparaissent partout.</t>
  </si>
  <si>
    <t>bon ; produit ; faire attention ; chose</t>
  </si>
  <si>
    <t>Éviter les mots trop vagues.</t>
  </si>
  <si>
    <t>Faux positifs</t>
  </si>
  <si>
    <t>OK si séparé</t>
  </si>
  <si>
    <t>Un déclencheur long devient fragile.</t>
  </si>
  <si>
    <t>controle reception temperature dlc emballage</t>
  </si>
  <si>
    <t>lot ; etiquette ; fournisseur</t>
  </si>
  <si>
    <t>Diagnostic plus précis.</t>
  </si>
  <si>
    <t>Coller une réponse complète.</t>
  </si>
  <si>
    <t>Une idée par déclencheur.</t>
  </si>
  <si>
    <t>Granularité</t>
  </si>
  <si>
    <t>OK si stable</t>
  </si>
  <si>
    <t>Le moteur doit lire les réponses mal saisies.</t>
  </si>
  <si>
    <t>Traçabilité / tracabilite sans règle claire</t>
  </si>
  <si>
    <t>tracabilite ; qualite ; temperature</t>
  </si>
  <si>
    <t>Stabilité de détection.</t>
  </si>
  <si>
    <t>Mélanger accents et variantes non prévues.</t>
  </si>
  <si>
    <t>Minuscules, sans accents si le moteur nettoie les accents.</t>
  </si>
  <si>
    <t>Normalisation</t>
  </si>
  <si>
    <t>Exemple incorrect</t>
  </si>
  <si>
    <t>Exemple correct</t>
  </si>
  <si>
    <t>Pourquoi</t>
  </si>
  <si>
    <t>RÈGLES DE SAISIE DES DÉCLENCHEURS</t>
  </si>
  <si>
    <t>Si utile</t>
  </si>
  <si>
    <t>Utile pour former sans surpénaliser.</t>
  </si>
  <si>
    <t>Confondre information et alerte.</t>
  </si>
  <si>
    <t>gelatine ; preference ; confort convive</t>
  </si>
  <si>
    <t>Afficher une précision non pénalisante.</t>
  </si>
  <si>
    <t>Critère 8 — Information utile</t>
  </si>
  <si>
    <t>Si sensible</t>
  </si>
  <si>
    <t>Une erreur critique doit apparaître clairement.</t>
  </si>
  <si>
    <t>Traiter une erreur sanitaire comme un simple oubli.</t>
  </si>
  <si>
    <t>remettre en stock ; servir quand meme ; ignorer allergene</t>
  </si>
  <si>
    <t>Bloquer ou plafonner une réponse dangereuse.</t>
  </si>
  <si>
    <t>COMMUN / PRO</t>
  </si>
  <si>
    <t>Critère 7 — Erreur critique</t>
  </si>
  <si>
    <t>Si besoin</t>
  </si>
  <si>
    <t>Le moteur doit corriger les automatismes dangereux.</t>
  </si>
  <si>
    <t>Laisser une mauvaise méthode sans effet.</t>
  </si>
  <si>
    <t>au hasard ; a vue ; sans controle</t>
  </si>
  <si>
    <t>Pénaliser une mauvaise pratique non critique.</t>
  </si>
  <si>
    <t>Critère 6 — Erreur fréquente</t>
  </si>
  <si>
    <t>Le PRO doit formaliser et décider.</t>
  </si>
  <si>
    <t>Donner le même niveau au CFA et au PRO.</t>
  </si>
  <si>
    <t>non conformite ; action corrective ; indicateur ; procedure</t>
  </si>
  <si>
    <t>Exiger méthode, justification ou décision.</t>
  </si>
  <si>
    <t>Critère 5 — Exigence PRO</t>
  </si>
  <si>
    <t>Un CFA peut être juste sans vocabulaire expert.</t>
  </si>
  <si>
    <t>Noter trop bas un bon raisonnement exprimé simplement.</t>
  </si>
  <si>
    <t>date ; froid ; emballage ; propre ; sale</t>
  </si>
  <si>
    <t>Accepter les formulations simples correctes.</t>
  </si>
  <si>
    <t>Critère 4 — Vocabulaire CFA / terrain</t>
  </si>
  <si>
    <t>Sans preuve, le contrôle reste déclaratif.</t>
  </si>
  <si>
    <t>Oublier la preuve.</t>
  </si>
  <si>
    <t>thermometre ; lot ; fiche ; bon livraison</t>
  </si>
  <si>
    <t>Repérer la preuve ou l’autocontrôle.</t>
  </si>
  <si>
    <t>Critère 3 — Contrôle / preuve</t>
  </si>
  <si>
    <t>Le terrain se juge sur ce qui est fait.</t>
  </si>
  <si>
    <t>Récompenser une intention sans action.</t>
  </si>
  <si>
    <t>controler ; verifier ; signaler ; enregistrer</t>
  </si>
  <si>
    <t>Détecter une action concrète.</t>
  </si>
  <si>
    <t>CFA / COMMUN</t>
  </si>
  <si>
    <t>Critère 2 — Geste métier</t>
  </si>
  <si>
    <t>C’est le socle minimal attendu.</t>
  </si>
  <si>
    <t>Mot trop général hors contexte.</t>
  </si>
  <si>
    <t>temperature ; hygiene ; allergene ; tracabilite</t>
  </si>
  <si>
    <t>Vérifier l’idée centrale de la question.</t>
  </si>
  <si>
    <t>Critère 1 — Notion de base</t>
  </si>
  <si>
    <t>Obligatoire ?</t>
  </si>
  <si>
    <t>Erreur à éviter</t>
  </si>
  <si>
    <t>Exemples de déclencheurs</t>
  </si>
  <si>
    <t>Niveau conseillé</t>
  </si>
  <si>
    <t>GABARIT MINIMUM DES 5 CRITÈRES PAR QUESTION</t>
  </si>
  <si>
    <t>Passer Q suivante</t>
  </si>
  <si>
    <t>Q validée</t>
  </si>
  <si>
    <t>Le diagnostic est aussi important que la note.</t>
  </si>
  <si>
    <t>Se fier uniquement à la note.</t>
  </si>
  <si>
    <t>Les notions détectées, manquantes et relances doivent être compréhensibles.</t>
  </si>
  <si>
    <t>Lire les diagnostics et vérifier qu’ils parlent correctement.</t>
  </si>
  <si>
    <t>Validation finale</t>
  </si>
  <si>
    <t>11</t>
  </si>
  <si>
    <t>Étape 11</t>
  </si>
  <si>
    <t>Le terrain donne des réponses incomplètes, mal orthographiées ou dangereuses.</t>
  </si>
  <si>
    <t>Tester seulement la bonne réponse modèle.</t>
  </si>
  <si>
    <t>Vide, partiel, CFA complet, PRO complet, dangereux, synonymes.</t>
  </si>
  <si>
    <t>Tester la question avant toute autre question.</t>
  </si>
  <si>
    <t>Tests immédiats</t>
  </si>
  <si>
    <t>10</t>
  </si>
  <si>
    <t>Étape 10</t>
  </si>
  <si>
    <t>Relances OK</t>
  </si>
  <si>
    <t>Une bonne relance fait progresser l’apprenant.</t>
  </si>
  <si>
    <t>Écrire “à revoir” sans piste d’amélioration.</t>
  </si>
  <si>
    <t>La relance doit aider à corriger la réponse, pas seulement constater l’erreur.</t>
  </si>
  <si>
    <t>Rédiger la relance CFA et la relance PRO associées aux manques.</t>
  </si>
  <si>
    <t>Relances</t>
  </si>
  <si>
    <t>9</t>
  </si>
  <si>
    <t>Étape 9</t>
  </si>
  <si>
    <t>Déclencheurs OK</t>
  </si>
  <si>
    <t>Plus le déclencheur est flou, plus le moteur note faux.</t>
  </si>
  <si>
    <t>Mettre une phrase entière comme déclencheur.</t>
  </si>
  <si>
    <t>Un déclencheur = une idée vérifiable.</t>
  </si>
  <si>
    <t>Saisir les déclencheurs : courts, normalisés, séparés par idée, variantes terrain + variantes techniques.</t>
  </si>
  <si>
    <t>Étape 8</t>
  </si>
  <si>
    <t>Barème OK</t>
  </si>
  <si>
    <t>La note doit récompenser la réponse complète, pas le hasard lexical.</t>
  </si>
  <si>
    <t>Donner 20/20 avec deux mots détectés.</t>
  </si>
  <si>
    <t>La somme utile doit permettre une note cohérente sur 20.</t>
  </si>
  <si>
    <t>Attribuer les poids CFA et PRO.</t>
  </si>
  <si>
    <t>Étape 7</t>
  </si>
  <si>
    <t>Types OK</t>
  </si>
  <si>
    <t>Les erreurs dangereuses doivent exister dans la matrice.</t>
  </si>
  <si>
    <t>Tout mettre en POS.</t>
  </si>
  <si>
    <t>POS donne des points ; NEG pénalise ; EXCL bloque ou plafonne ; INFO informe.</t>
  </si>
  <si>
    <t>Qualifier chaque critère : POS, NEG, EXCL ou INFO.</t>
  </si>
  <si>
    <t>Type critère</t>
  </si>
  <si>
    <t>Étape 6</t>
  </si>
  <si>
    <t>Niveaux OK</t>
  </si>
  <si>
    <t>La séparation CFA/PRO évite les notes injustes.</t>
  </si>
  <si>
    <t>Mélanger CFA et PRO dans la même ligne sans niveau clair.</t>
  </si>
  <si>
    <t>COMMUN = attendu par tous ; CFA = terrain ; PRO = technique / preuve / décision.</t>
  </si>
  <si>
    <t>Qualifier chaque critère : COMMUN, CFA ou PRO.</t>
  </si>
  <si>
    <t>Niveau critère</t>
  </si>
  <si>
    <t>Étape 5</t>
  </si>
  <si>
    <t>5 critères OK</t>
  </si>
  <si>
    <t>Un critère reporté devient souvent un critère muet.</t>
  </si>
  <si>
    <t>Reporter les critères à plus tard.</t>
  </si>
  <si>
    <t>Chaque ligne critère doit porter le même ID : Q001 par exemple.</t>
  </si>
  <si>
    <t>Créer immédiatement 5 lignes critères minimum pour le même ID question.</t>
  </si>
  <si>
    <t>Matrice critères</t>
  </si>
  <si>
    <t>Étape 4</t>
  </si>
  <si>
    <t>Attendu PRO OK</t>
  </si>
  <si>
    <t>Le niveau PRO doit exiger raisonnement + preuve + décision.</t>
  </si>
  <si>
    <t>Accepter une réponse vague comme une réponse professionnelle.</t>
  </si>
  <si>
    <t>Le PRO doit être noté sur la maîtrise et pas seulement sur le vocabulaire.</t>
  </si>
  <si>
    <t>Écrire une réponse technique : méthode, preuve, traçabilité, justification, décision en cas d’écart.</t>
  </si>
  <si>
    <t>Étape 3</t>
  </si>
  <si>
    <t>Attendu CFA OK</t>
  </si>
  <si>
    <t>Le CFA doit pouvoir corriger sa réponse sans cours magistral.</t>
  </si>
  <si>
    <t>Faire une réponse trop réglementaire ou abstraite.</t>
  </si>
  <si>
    <t>Un CFA doit comprendre quoi faire concrètement.</t>
  </si>
  <si>
    <t>Écrire une réponse terrain : gestes observables, vocabulaire simple, 3 à 5 idées fortes.</t>
  </si>
  <si>
    <t>Étape 2</t>
  </si>
  <si>
    <t>Ligne question OK</t>
  </si>
  <si>
    <t>Le moteur doit comparer deux niveaux sur la même situation professionnelle.</t>
  </si>
  <si>
    <t>Créer une question CFA et une question PRO séparées.</t>
  </si>
  <si>
    <t>La question doit être commune CFA/PRO ; seules les réponses et exigences changent.</t>
  </si>
  <si>
    <t>Remplir la ligne question complète : thème, question, consigne, attendu CFA, attendu PRO, conseils et relances.</t>
  </si>
  <si>
    <t>Matrice questions</t>
  </si>
  <si>
    <t>Passer étape 1</t>
  </si>
  <si>
    <t>ID OK</t>
  </si>
  <si>
    <t>Un ID instable casse les recherches et les tests.</t>
  </si>
  <si>
    <t>Modifier les formats d’ID en cours de route.</t>
  </si>
  <si>
    <t>ID unique, au format stable Q001 à Q200.</t>
  </si>
  <si>
    <t>Choisir l’ID de travail : Q001, puis Q002, etc.</t>
  </si>
  <si>
    <t>Préparation</t>
  </si>
  <si>
    <t>0</t>
  </si>
  <si>
    <t>Suite</t>
  </si>
  <si>
    <t>Commentaire terrain pédagogique</t>
  </si>
  <si>
    <t>Contrôle qualité immédiat</t>
  </si>
  <si>
    <t>Action précise</t>
  </si>
  <si>
    <t>Zone à remplir</t>
  </si>
  <si>
    <t>PROCÉDURE OPÉRATIONNELLE PAR QUESTION</t>
  </si>
  <si>
    <t>Si une seule partie est incomplète, on ne passe pas à la question suivante.</t>
  </si>
  <si>
    <t>1 question = 1 ligne question + 5 lignes critères minimum + déclencheurs + tests immédiats + validation.</t>
  </si>
  <si>
    <t>RÈGLE NON NÉGOCIABLE</t>
  </si>
  <si>
    <t>Même question</t>
  </si>
  <si>
    <t>Concepteur</t>
  </si>
  <si>
    <t>Haute</t>
  </si>
  <si>
    <t>Notation incohérente ou incomplète.</t>
  </si>
  <si>
    <t>Pas de critère en attente.</t>
  </si>
  <si>
    <t>Les 5 critères minimum sont saisis juste après la ligne question.</t>
  </si>
  <si>
    <t>INTERDIT</t>
  </si>
  <si>
    <t>Critères différés</t>
  </si>
  <si>
    <t>Formateur</t>
  </si>
  <si>
    <t>Faux positifs et faux négatifs non vus.</t>
  </si>
  <si>
    <t>Test vide + partiel + CFA + PRO + dangereux.</t>
  </si>
  <si>
    <t>Les tests sont faits immédiatement pour la question en cours.</t>
  </si>
  <si>
    <t>SUPPRIMÉS</t>
  </si>
  <si>
    <t>Tests en fin de série</t>
  </si>
  <si>
    <t>Préparation contenu</t>
  </si>
  <si>
    <t>Confusion entre plan pédagogique et matrice moteur.</t>
  </si>
  <si>
    <t>Elles ne pilotent pas le remplissage mécanique.</t>
  </si>
  <si>
    <t>Les familles servent seulement au plan de couverture du thème.</t>
  </si>
  <si>
    <t>RECARDÉ</t>
  </si>
  <si>
    <t>20 familles de 10 questions</t>
  </si>
  <si>
    <t>Avant Q suivante</t>
  </si>
  <si>
    <t>Formateur / concepteur</t>
  </si>
  <si>
    <t>Décalages, critères muets, tests oubliés.</t>
  </si>
  <si>
    <t>Travail à la ligne uniquement.</t>
  </si>
  <si>
    <t>Ne plus remplir 10 questions puis 50 critères ensuite.</t>
  </si>
  <si>
    <t>SUPPRIMÉE</t>
  </si>
  <si>
    <t>Méthode par lots / par paquets</t>
  </si>
  <si>
    <t>Moment du contrôle</t>
  </si>
  <si>
    <t>Qui contrôle ?</t>
  </si>
  <si>
    <t>Priorité</t>
  </si>
  <si>
    <t>Risque évité</t>
  </si>
  <si>
    <t>Règle terrain</t>
  </si>
  <si>
    <t>Correction apportée</t>
  </si>
  <si>
    <t>DÉCISION D’AUDIT</t>
  </si>
  <si>
    <t>Document de travail terrain : une question complète et testée avant de passer à la suivante.</t>
  </si>
  <si>
    <t>Moteur universel 200 questions / 1000 déclencheurs — méthode corrigée après audit</t>
  </si>
  <si>
    <t>PROCÉDURE — REMPLISSAGE À LA LIGNE</t>
  </si>
  <si>
    <t>Auteur : Joel Leboucher • Rochefort sur Mer |  Date : 17 Mai 2026  |  heure : 12h30 |  Document réalisé avec l'aide de ChatGPT 😊</t>
  </si>
  <si>
    <t>ecris un avertissement= ce dmoteur est une aide à la compréhension d'un thème avec une batterie des questions réponses.'vous saisissez un numéro de question;l'apprenant y répond</t>
  </si>
  <si>
    <t>MOTEUR UNIVERSEL CFA/PRO — UTILITÉ ET MODE D’EMPLOI</t>
  </si>
  <si>
    <t>1. À quoi sert ce moteur ?</t>
  </si>
  <si>
    <t>Rôle principal</t>
  </si>
  <si>
    <t>Analyser une réponse libre saisie par un apprenant CFA ou un professionnel, puis comparer cette réponse à des critères attendus.</t>
  </si>
  <si>
    <t>Ce que le moteur mesure</t>
  </si>
  <si>
    <t>Notions présentes, notions manquantes, vocabulaire terrain, vocabulaire technique, erreurs critiques, progression après correction.</t>
  </si>
  <si>
    <t>Ce qu’il produit</t>
  </si>
  <si>
    <t>Une note, un diagnostic lisible, des manques à corriger, des alertes éventuelles et une relance formateur adaptée au niveau CFA ou PRO.</t>
  </si>
  <si>
    <t>Logique pédagogique</t>
  </si>
  <si>
    <t>La même question peut être posée à un CFA et à un PRO. La différence se situe dans les attendus, les critères, le vocabulaire et le niveau d’exigence.</t>
  </si>
  <si>
    <t>Limite volontaire</t>
  </si>
  <si>
    <t>Ce moteur aide à apprendre et à objectiver une réponse. Il ne remplace pas le jugement du formateur, la validation réglementaire, les essais terrain ou l’expertise métier.</t>
  </si>
  <si>
    <t>Principe qualité</t>
  </si>
  <si>
    <t>Une note sans diagnostic ne suffit pas. Le moteur doit expliquer pourquoi la réponse est juste, partielle, dangereuse ou insuffisamment professionnelle.</t>
  </si>
  <si>
    <t>2. Mode d’emploi utilisateur — déroulé conseillé</t>
  </si>
  <si>
    <t>Cellule / zone à regarder</t>
  </si>
  <si>
    <t>Point de vigilance</t>
  </si>
  <si>
    <t>Choisir le numéro de question.</t>
  </si>
  <si>
    <t>B4</t>
  </si>
  <si>
    <t>Le moteur charge la question, la consigne et les attendus correspondants.</t>
  </si>
  <si>
    <t>Utiliser un ID existant : Q001 à Q200.</t>
  </si>
  <si>
    <t>Choisir le niveau d’évaluation.</t>
  </si>
  <si>
    <t>D4</t>
  </si>
  <si>
    <t>Le moteur applique les attendus CFA ou PRO.</t>
  </si>
  <si>
    <t>Ne pas mélanger CFA et PRO dans la même lecture de note.</t>
  </si>
  <si>
    <t>Lire la question et la consigne.</t>
  </si>
  <si>
    <t>Zone question / consigne</t>
  </si>
  <si>
    <t>L’apprenant doit répondre à la situation posée, pas réciter un cours hors sujet.</t>
  </si>
  <si>
    <t>La question pilote la notation.</t>
  </si>
  <si>
    <t>Saisir la réponse initiale.</t>
  </si>
  <si>
    <t>B10</t>
  </si>
  <si>
    <t>Le moteur analyse la première réponse telle qu’elle est formulée.</t>
  </si>
  <si>
    <t>Réponse libre : phrases courtes, vocabulaire métier accepté.</t>
  </si>
  <si>
    <t>Lire la note et le diagnostic initial.</t>
  </si>
  <si>
    <t>Score + diagnostic initial</t>
  </si>
  <si>
    <t>Repérer ce qui est compris, oublié ou dangereux.</t>
  </si>
  <si>
    <t>Ne pas se limiter à la note. Lire les manques.</t>
  </si>
  <si>
    <t>Lire la relance formateur.</t>
  </si>
  <si>
    <t>Bloc relance CFA / PRO</t>
  </si>
  <si>
    <t>Transformer le diagnostic en consigne de correction.</t>
  </si>
  <si>
    <t>La relance doit faire progresser, pas donner directement toute la réponse.</t>
  </si>
  <si>
    <t>Saisir la réponse corrigée.</t>
  </si>
  <si>
    <t>B12</t>
  </si>
  <si>
    <t>L’apprenant reformule après retour formateur.</t>
  </si>
  <si>
    <t>La correction doit ajouter les notions manquantes.</t>
  </si>
  <si>
    <t>Comparer initial / corrigé.</t>
  </si>
  <si>
    <t>Diagnostics initial et corrigé</t>
  </si>
  <si>
    <t>Mesurer la progression réelle.</t>
  </si>
  <si>
    <t>Si la note ne bouge pas, vérifier les critères et les déclencheurs.</t>
  </si>
  <si>
    <t>Afficher la réponse modèle seulement après correction.</t>
  </si>
  <si>
    <t>B14 = X</t>
  </si>
  <si>
    <t>Servir de validation finale ou de correction encadrée.</t>
  </si>
  <si>
    <t>Ne pas afficher trop tôt : sinon l’exercice devient une copie.</t>
  </si>
  <si>
    <t>Passer à la question suivante.</t>
  </si>
  <si>
    <t>Recommencer sur une nouvelle situation professionnelle.</t>
  </si>
  <si>
    <t>Effacer ou archiver les réponses avant de changer de question.</t>
  </si>
  <si>
    <t>3. Comment lire les résultats ?</t>
  </si>
  <si>
    <t>Élément affiché</t>
  </si>
  <si>
    <t>Lecture attendue</t>
  </si>
  <si>
    <t>Décision formateur</t>
  </si>
  <si>
    <t>Note élevée</t>
  </si>
  <si>
    <t>La réponse couvre les critères attendus.</t>
  </si>
  <si>
    <t>Valider, puis demander une justification courte.</t>
  </si>
  <si>
    <t>Une bonne note ne garantit pas que le geste est maîtrisé. Faire verbaliser.</t>
  </si>
  <si>
    <t>Note moyenne</t>
  </si>
  <si>
    <t>Des notions importantes sont présentes, mais la réponse reste incomplète.</t>
  </si>
  <si>
    <t>Relancer sur les manques précis.</t>
  </si>
  <si>
    <t>Très utile pour apprendre : l’apprenant sait quoi ajouter.</t>
  </si>
  <si>
    <t>Note faible</t>
  </si>
  <si>
    <t>La réponse est trop vague, hors sujet ou manque les critères de base.</t>
  </si>
  <si>
    <t>Reprendre la question et reformuler la situation.</t>
  </si>
  <si>
    <t>Le problème peut être la compréhension de la consigne, pas seulement le savoir.</t>
  </si>
  <si>
    <t>Alerte critique</t>
  </si>
  <si>
    <t>Présence d’une erreur dangereuse ou d’une décision non conforme.</t>
  </si>
  <si>
    <t>Stopper la validation et corriger immédiatement.</t>
  </si>
  <si>
    <t>En hygiène, allergènes, températures ou traçabilité, une erreur critique doit être traitée avant la note.</t>
  </si>
  <si>
    <t>Notions de base absentes ou mal formulées.</t>
  </si>
  <si>
    <t>Faire reformuler en gestes observables.</t>
  </si>
  <si>
    <t>Pour un CFA : viser “ce que je fais, ce que je contrôle, ce que je signale”.</t>
  </si>
  <si>
    <t>Méthode, justification, preuve ou vocabulaire technique insuffisants.</t>
  </si>
  <si>
    <t>Exiger décision, traçabilité, critères mesurables.</t>
  </si>
  <si>
    <t>Pour un PRO : attendre méthode, arbitrage, contrôle et responsabilité.</t>
  </si>
  <si>
    <t>4. Règle de remplissage du moteur — méthode à la ligne</t>
  </si>
  <si>
    <t>Règle non négociable</t>
  </si>
  <si>
    <t>Une question doit être complète avant de passer à la suivante : ligne question + 5 critères minimum + déclencheurs + tests + validation.</t>
  </si>
  <si>
    <t>Cette méthode évite les décalages, critères muets, plages oubliées, faux 20/20 et tests non raccordés.</t>
  </si>
  <si>
    <t>Q001 → remplir la ligne question → créer ses 5 critères → saisir les déclencheurs → tester CFA/PRO → corriger → valider → Q002.</t>
  </si>
  <si>
    <t>À ne pas faire</t>
  </si>
  <si>
    <t>Remplir 10 ou 20 questions puis revenir plus tard aux critères. C’est la source classique des moteurs désynchronisés.</t>
  </si>
  <si>
    <t>Contrôle minimum</t>
  </si>
  <si>
    <t>Pour chaque question : au moins 5 critères POS utiles, variantes de vocabulaire, relance CFA, relance PRO, test réponse vide, test partiel, test complet.</t>
  </si>
  <si>
    <t>Principe terrain</t>
  </si>
  <si>
    <t>Le moteur doit refléter les réponses réelles : mots simples côté CFA, vocabulaire construit côté PRO, erreurs fréquentes et cas dangereux identifiés.</t>
  </si>
  <si>
    <t>5. Check-list avant validation d’une question</t>
  </si>
  <si>
    <t>Point de contrôle</t>
  </si>
  <si>
    <t>Oui / Non</t>
  </si>
  <si>
    <t>Risque si absent</t>
  </si>
  <si>
    <t>La question est claire et correspond à une situation professionnelle.</t>
  </si>
  <si>
    <t>Réponses hors sujet ou trop scolaires.</t>
  </si>
  <si>
    <t>La réponse attendue CFA est accessible et observable.</t>
  </si>
  <si>
    <t>Le CFA est noté sur un vocabulaire trop expert.</t>
  </si>
  <si>
    <t>La réponse attendue PRO ajoute méthode, justification et preuve.</t>
  </si>
  <si>
    <t>Le PRO obtient trop facilement une bonne note.</t>
  </si>
  <si>
    <t>Les 5 critères minimum existent pour cette question.</t>
  </si>
  <si>
    <t>Note incohérente ou trop dépendante d’un seul mot.</t>
  </si>
  <si>
    <t>Les déclencheurs sont courts, précis, en minuscules et sans accents.</t>
  </si>
  <si>
    <t>Faux négatifs ou problème de normalisation.</t>
  </si>
  <si>
    <t>Les mots trop vagues sont exclus : bon, produit, propre, attention, faire.</t>
  </si>
  <si>
    <t>Faux positifs garantis.</t>
  </si>
  <si>
    <t>Les erreurs critiques sont traitées en NEG ou EXCL.</t>
  </si>
  <si>
    <t>Une réponse dangereuse peut être validée.</t>
  </si>
  <si>
    <t>La réponse vide donne 0.</t>
  </si>
  <si>
    <t>Le moteur attribue des points sans contenu.</t>
  </si>
  <si>
    <t>La réponse partielle donne une note partielle.</t>
  </si>
  <si>
    <t>Le moteur devient trop généreux ou trop sévère.</t>
  </si>
  <si>
    <t>La réponse complète CFA et la réponse complète PRO donnent les notes attendues.</t>
  </si>
  <si>
    <t>Le barème n’est pas calibré.</t>
  </si>
  <si>
    <t>6. Commentaires terrain pédagogiques</t>
  </si>
  <si>
    <t>Pour le formateur</t>
  </si>
  <si>
    <t>Utiliser le moteur comme support de dialogue. La note indique un niveau, mais la progression vient de la relance et de la reformulation.</t>
  </si>
  <si>
    <t>Pour un CFA</t>
  </si>
  <si>
    <t>Chercher les gestes simples : contrôler, mesurer, ranger, signaler, enregistrer, nettoyer, refroidir, tracer.</t>
  </si>
  <si>
    <t>Pour un PRO</t>
  </si>
  <si>
    <t>Exiger la preuve : seuil, méthode, décision, traçabilité, justification réglementaire ou sanitaire, gestion d’écart.</t>
  </si>
  <si>
    <t>Pour les cas sensibles</t>
  </si>
  <si>
    <t>Allergènes, températures, liaisons froides/chaudes, refroidissement, remise en température, non-conformités : une erreur critique doit être visible.</t>
  </si>
  <si>
    <t>Pour éviter les faux 20/20</t>
  </si>
  <si>
    <t>Ne jamais donner tous les points avec deux mots isolés. La réponse doit couvrir plusieurs critères distincts.</t>
  </si>
  <si>
    <t>Pour éviter les faux 0</t>
  </si>
  <si>
    <t>Prévoir les synonymes réels du terrain : DLC/date, lot/étiquette, température/froid/thermomètre, signaler/refuser/non-conformité.</t>
  </si>
  <si>
    <t>Décision finale</t>
  </si>
  <si>
    <t>Le moteur prépare l’évaluation ; le formateur valide la cohérence métier, surtout si le thème engage l’hygiène, la sécurité ou la conformité.</t>
  </si>
  <si>
    <t>7. Repères rapides dans le moteur</t>
  </si>
  <si>
    <t>Zone</t>
  </si>
  <si>
    <t>Usage</t>
  </si>
  <si>
    <t>Utilisateur concerné</t>
  </si>
  <si>
    <t>Remarque</t>
  </si>
  <si>
    <t>Choisir la question.</t>
  </si>
  <si>
    <t>Apprenant / formateur</t>
  </si>
  <si>
    <t>Saisir Q001 à Q200.</t>
  </si>
  <si>
    <t>Choisir le niveau CFA ou PRO.</t>
  </si>
  <si>
    <t>La question reste commune, l’exigence change.</t>
  </si>
  <si>
    <t>Apprenant</t>
  </si>
  <si>
    <t>Réponse libre.</t>
  </si>
  <si>
    <t>Après lecture de la relance.</t>
  </si>
  <si>
    <t>B14</t>
  </si>
  <si>
    <t>Afficher ou masquer les réponses modèles.</t>
  </si>
  <si>
    <t>À utiliser après correction, pas avant.</t>
  </si>
  <si>
    <t>Diagnostic initial</t>
  </si>
  <si>
    <t>Lire les acquis et les manques de la première réponse.</t>
  </si>
  <si>
    <t>Base de la relance.</t>
  </si>
  <si>
    <t>Diagnostic corrigé</t>
  </si>
  <si>
    <t>Comparer la progression.</t>
  </si>
  <si>
    <t>Doit montrer une amélioration si la correction est pertinente.</t>
  </si>
  <si>
    <t>Modifier le contenu pédagogique.</t>
  </si>
  <si>
    <t>Concepteur / formateur expert</t>
  </si>
  <si>
    <t>Remplissage à la ligne.</t>
  </si>
  <si>
    <t>Modifier les critères et déclencheurs.</t>
  </si>
  <si>
    <t>Ne pas créer de critères muets.</t>
  </si>
  <si>
    <t>Tests validation</t>
  </si>
  <si>
    <t>Vérifier que la notation réagit correctement.</t>
  </si>
  <si>
    <t>À faire immédiatement pour chaque question.</t>
  </si>
  <si>
    <t>1. Supprimer le X cellule B14</t>
  </si>
  <si>
    <t>2. Choisir le numéro de question. B4</t>
  </si>
  <si>
    <t xml:space="preserve">5. Rédiger la réponse initiale en B10 </t>
  </si>
  <si>
    <t>6. Lire la note et le diagnostic initial. Score + diagnostic initial</t>
  </si>
  <si>
    <t>Lire la relance formateur. Bloc relance CFA / PRO</t>
  </si>
  <si>
    <t>7. Saisir la réponse corrigée.B12</t>
  </si>
  <si>
    <t>8. Saisir un X cellule B14</t>
  </si>
  <si>
    <t>9. Comparer Diagnostics initial et corrigé</t>
  </si>
  <si>
    <t>10. Passer à la question suivante. B4</t>
  </si>
  <si>
    <t>(Je fournis la base. Vous construisez votre outil)</t>
  </si>
  <si>
    <t>Auteur : Joel Leboucher • Rochefort sur Mer |  Date : 22 Janvier 2026  |  heure : 10h07</t>
  </si>
  <si>
    <t>avec valeurs ou texte-with values or text-con valores o texto</t>
  </si>
  <si>
    <t>Fin du document cellule &gt;End of the “cell” document &gt;Fin del documento “celda” &gt;</t>
  </si>
  <si>
    <t>cellules vides - empty cells - celdas vacías</t>
  </si>
  <si>
    <t>Transmission des savoirs faire</t>
  </si>
  <si>
    <t>🇬🇧 Passing on Know-How</t>
  </si>
  <si>
    <t>🇪🇸 Transmisión del Saber Hacer</t>
  </si>
  <si>
    <t>Madame..Monsieur….Bonjour</t>
  </si>
  <si>
    <t>Dear Sir or Madam,</t>
  </si>
  <si>
    <t>Señora, Señor:</t>
  </si>
  <si>
    <t>Sur ce site, vous trouverez des exemples d’utilitaires issus de l’UPRT, fondés sur l’expérience et les savoir-faire de la restauration collective,</t>
  </si>
  <si>
    <t xml:space="preserve">On this site, you’ll find a selection of tools from UPRT, based on the experience and expertise of collective </t>
  </si>
  <si>
    <t>En este sitio encontrará ejemplos de herramientas procedentes del UPRT, basadas en la experiencia y los conocimientos de la restauración colectiva,</t>
  </si>
  <si>
    <t>et adaptables à la restauration commerciale.</t>
  </si>
  <si>
    <t>catering professionals, and adaptable to commercial food service.</t>
  </si>
  <si>
    <t xml:space="preserve"> y adaptables a la restauración comercial.</t>
  </si>
  <si>
    <t>L’objectif de ces documents est bien sûr de pouvoir les utiliser, mais surtout de nourrir la réflexion grâce à des exemples concrets</t>
  </si>
  <si>
    <t xml:space="preserve">The purpose of these documents is, of course, to be used — but more importantly, to encourage critical thinking through practical examples, </t>
  </si>
  <si>
    <t>El objetivo de estos documentos no es solo que se utilicen, sino también alimentar la reflexión mediante ejemplos concretos</t>
  </si>
  <si>
    <t>et de développer la capacité à penser, analyser et maîtriser ce que l’on fait.</t>
  </si>
  <si>
    <t>and to help develop the ability to think, analyze, and truly understand what we do.</t>
  </si>
  <si>
    <t>, y fomentar la capacidad de pensar, analizar y dominar lo que se hace.</t>
  </si>
  <si>
    <t>Un jeune en formation (CFA, lycée hôtelier, etc.) ou un professionnel en activité n’a pas toujours le temps d’apprendre les bases d’un tableur s’il n’a pas été initié.</t>
  </si>
  <si>
    <t>A young person in training (CFA, hospitality school, etc.) or an active professional often lacks time to learn spreadsheet basics if they haven't been introduced to them before.</t>
  </si>
  <si>
    <t>Un joven en formación (CFA, escuela de hostelería, etc.) o un profesional en activo no siempre tiene tiempo para aprender los fundamentos de una hoja de cálculo si nunca se le ha enseñado.</t>
  </si>
  <si>
    <t>En revanche, en partant de modèles existants, il peut progressivement apprendre à découper, coller, mettre en forme, utiliser formules et fonctions.</t>
  </si>
  <si>
    <t>However, starting from ready-made templates, they can gradually learn to break things down, copy, format, and use formulas and functions.</t>
  </si>
  <si>
    <t>Sin embargo, a partir de modelos ya hechos, puede aprender poco a poco a estructurar, copiar, dar formato y utilizar fórmulas y funciones.</t>
  </si>
  <si>
    <t>C’est pourquoi j’invite l’internaute à télécharger sur son disque dur les documents disponibles dans les archives de ce site,</t>
  </si>
  <si>
    <t xml:space="preserve">That’s why I encourage visitors to download these materials onto their hard drive, </t>
  </si>
  <si>
    <t xml:space="preserve">Por eso animo a los usuarios a descargar estos documentos en su disco duro, para crearse una “webteca” o biblioteca personal, </t>
  </si>
  <si>
    <t>afin de se constituer une “webthèque” ou “nethèque” personnelle, à consulter et exploiter au moment opportun.</t>
  </si>
  <si>
    <t>to build their own “web library” — a personal resource they can consult and use when the time is right.</t>
  </si>
  <si>
    <t>que puedan consultar y aprovechar cuando lo necesiten.</t>
  </si>
  <si>
    <t xml:space="preserve">Tendez la main, partagez vos savoir-faire : vos essais, vos erreurs et votre ténacité </t>
  </si>
  <si>
    <t>Reach out, share your know-how: your attempts, mistakes, and determination are stepping stones</t>
  </si>
  <si>
    <t>Tiende la mano, comparte tus saberes: tus intentos, tus errores y tu perseverancia son impulsores</t>
  </si>
  <si>
    <t>sont des tremplins pour celles et ceux qui veulent progresser.</t>
  </si>
  <si>
    <t xml:space="preserve"> for those who want to grow.</t>
  </si>
  <si>
    <t xml:space="preserve"> para quienes desean avanzar.</t>
  </si>
  <si>
    <t>Through your examples, everyone can move forward at their own pace, with confidence, and gain autonomy.</t>
  </si>
  <si>
    <t>Sharing your know-how is a way to pay tribute to those who passed theirs on to us —</t>
  </si>
  <si>
    <t>parfois dans le silence ou l’exigence, et grâce à qui nous avançons aujourd’hui.</t>
  </si>
  <si>
    <t>sometimes in silence, sometimes with high expectations — and thanks to whom we move forward today.</t>
  </si>
  <si>
    <t>Sincères salutations Joël Leboucher 21/10/2025</t>
  </si>
  <si>
    <t>Best regards,Joël Leboucher — October 21, 2025</t>
  </si>
  <si>
    <t>Atentamente,Joël Leboucher — 21 de octubre de 2025</t>
  </si>
  <si>
    <t>Adresse PC</t>
  </si>
  <si>
    <t>Un audit Excel sérieux ne doit pas se résumer à “j’ai vérifié / tout est OK”. Il doit produire des preuves contrôlables : plages inspectées, formules modifiées, anciennes formules restantes, erreurs XML, dépendances, tests de notation.</t>
  </si>
  <si>
    <t>PHASE 2 — CONTRÔLE XML OBLIGATOIRE</t>
  </si>
  <si>
    <t>PHASE 4 — AUDIT APRÈS RÉPARATION</t>
  </si>
  <si>
    <t>PHASE 6 — LIVRABLE FINAL</t>
  </si>
  <si>
    <t>1. le fichier Excel corrigé ;</t>
  </si>
  <si>
    <t>1. nom exact des feuilles ;</t>
  </si>
  <si>
    <t>CONCLUSION ATTENDUE</t>
  </si>
  <si>
    <t>Ouvre le classeur Excel fourni et fais un audit technique profond avant toute modification. Je ne veux aucune réponse rassurante ou déclarative : chaque affirmation doit être prouvée par cellule, plage, formule, compteur, test ou résultat XML. Le fichier final doit rester compatible Excel 2021 FR : sans VBA, sans macros, sans LET, FILTRE/FILTER, SEQUENCE, TEXTJOIN/JOINDRE.TEXTE, sans @, sans formules dynamiques, sans liens externes, sans formules partagées héritées dans le XML, sans erreurs #REF!, #VALEUR!, #NOM?, #DIV/0!, #N/A dans les zones moteur. Phase 1 : audit avant modification avec nom des feuilles, dimensions utilisées, plages moteur, matrice questions, matrice critères, tests, contrôle qualité, colonnes formules, colonnes textes, cellules mélangeant texte/formule, formules vers anciennes plages, erreurs visibles et risques de notation. Phase 2 : ouvrir le .xlsx comme archive ZIP et contrôler les XML internes : compter t="shared", #REF!, @, fonctions interdites, anciennes plages, caches d’erreurs ; fournir les preuves XML avant réparation. Phase 3 : réparer réellement le fichier sans écraser les textes utiles, sans déplacer inutilement le moteur, en remplaçant les formules douteuses par des formules simples, bornées et auditables ; tracer chaque modification par cellule/plage avec justification. Phase 4 : refaire l’audit complet après réparation et fournir un tableau AVANT/APRÈS : questions, critères, plages, formules, formules modifiées, formules partagées restantes, erreurs Excel, fonctions interdites, anciennes références, textes en zone formule. Phase 5 : faire des tests métier obligatoires : réponse vide, CFA incomplète, CFA correcte, PRO incomplète, PRO correcte, mot-clé isolé, plusieurs critères manquants, réponse qui ne doit pas obtenir 20/20, réponse qui doit obtenir le maximum, PRO testé en CFA, CFA testé en PRO ; indiquer score attendu, score obtenu, cellule/plage et conclusion conforme/non conforme. Phase 6 : fournir le fichier corrigé, le rapport d’audit, les cellules/plages modifiées, les formules importantes corrigées, les tests réalisés, les contrôles XML avant/après, les problèmes restants et un avis critique réel. Interdiction d’écrire “tout est OK”, “validé à 100 %”, “audit profond terminé”, “moteur fiable” ou “corrigé définitivement” sans preuves techniques complètes. Si un point n’a pas pu être contrôlé, écrire NON CONTRÔLÉ avec la raison exacte.</t>
  </si>
  <si>
    <t>Voici le prompt à utiliser pour m’obliger à faire un travail sérieux.</t>
  </si>
  <si>
    <t>MISSION : AUDIT ET RÉPARATION TECHNIQUE D’UN CLASSEUR EXCEL 2021 FR</t>
  </si>
  <si>
    <t>Tu dois ouvrir le classeur Excel fourni et réaliser un audit technique profond, vérifiable et non cosmétique. L’objectif est de réparer réellement le fichier, pas d’améliorer seulement la présentation.</t>
  </si>
  <si>
    <t>RÈGLE ABSOLUE</t>
  </si>
  <si>
    <t>Aucune affirmation ne doit être déclarative. Chaque constat doit être prouvé par au moins un élément vérifiable : cellule, plage, formule, compteur, résultat de test, extrait XML ou nom de fichier XML interne. Si un point n’a pas pu être contrôlé, écrire clairement : NON CONTRÔLÉ + raison exacte.</t>
  </si>
  <si>
    <t>CONTRAINTES IMPÉRATIVES</t>
  </si>
  <si>
    <t>Le classeur final doit rester compatible Excel 2021 FR et respecter strictement :</t>
  </si>
  <si>
    <t>- sans VBA ;</t>
  </si>
  <si>
    <t>- sans macros ;</t>
  </si>
  <si>
    <t>- sans formules dynamiques ;</t>
  </si>
  <si>
    <t>- sans LET ;</t>
  </si>
  <si>
    <t>- sans FILTRE / FILTER ;</t>
  </si>
  <si>
    <t>- sans SEQUENCE ;</t>
  </si>
  <si>
    <t>- sans TEXTJOIN / JOINDRE.TEXTE ;</t>
  </si>
  <si>
    <t>- sans @ / intersection implicite ;</t>
  </si>
  <si>
    <t>- sans références interfeuilles inutiles ;</t>
  </si>
  <si>
    <t>- sans formules partagées héritées dans le XML ;</t>
  </si>
  <si>
    <t>- sans liens externes ;</t>
  </si>
  <si>
    <t>- sans #REF!, #VALEUR!, #NOM?, #DIV/0!, #N/A dans les zones moteur ;</t>
  </si>
  <si>
    <t>- sans mélange accidentel entre textes métier et zones de formules ;</t>
  </si>
  <si>
    <t>- aucune correction cosmétique ne doit masquer une erreur de logique.</t>
  </si>
  <si>
    <t>PHASE 1 — AUDIT AVANT MODIFICATION</t>
  </si>
  <si>
    <t>Avant toute modification, produire un diagnostic factuel indiquant :</t>
  </si>
  <si>
    <t>2. dimension utilisée de chaque feuille ;</t>
  </si>
  <si>
    <t>3. plage du moteur ;</t>
  </si>
  <si>
    <t>4. plage de la matrice questions ;</t>
  </si>
  <si>
    <t>5. plage de la matrice critères ;</t>
  </si>
  <si>
    <t>6. plage des tests de validation ;</t>
  </si>
  <si>
    <t>7. plage du contrôle qualité ;</t>
  </si>
  <si>
    <t>8. colonnes techniques contenant des formules ;</t>
  </si>
  <si>
    <t>9. colonnes contenant du texte métier ;</t>
  </si>
  <si>
    <t>10. cellules ou colonnes où texte et formule sont mélangés par erreur ;</t>
  </si>
  <si>
    <t>11. formules pointant vers des plages trop courtes ;</t>
  </si>
  <si>
    <t>12. formules pointant vers d’anciennes plages ou zones obsolètes ;</t>
  </si>
  <si>
    <t>13. erreurs Excel visibles ;</t>
  </si>
  <si>
    <t>14. risques de logique de notation ;</t>
  </si>
  <si>
    <t>15. nombre de questions réelles ;</t>
  </si>
  <si>
    <t>16. nombre de critères réels ;</t>
  </si>
  <si>
    <t>17. nombre de formules présentes ;</t>
  </si>
  <si>
    <t>18. nombre de formules suspectes.</t>
  </si>
  <si>
    <t>Ouvrir le fichier .xlsx comme une archive ZIP et inspecter les XML internes.</t>
  </si>
  <si>
    <t>Contrôles obligatoires :</t>
  </si>
  <si>
    <t>- rechercher les formules partagées : t="shared" ;</t>
  </si>
  <si>
    <t>- compter les formules partagées trouvées ;</t>
  </si>
  <si>
    <t>- indiquer leur emplacement XML et, si possible, les cellules concernées ;</t>
  </si>
  <si>
    <t>- rechercher #REF! ;</t>
  </si>
  <si>
    <t>- rechercher #VALUE!, #N/A, #DIV/0!, #NAME? si présents dans les caches XML ;</t>
  </si>
  <si>
    <t>- rechercher les formules contenant @ ;</t>
  </si>
  <si>
    <t>- rechercher LET, FILTER, FILTRE, SEQUENCE, TEXTJOIN, JOINDRE.TEXTE ;</t>
  </si>
  <si>
    <t>- rechercher les anciennes plages obsolètes ;</t>
  </si>
  <si>
    <t>- vérifier que les feuilles XML sont lisibles.</t>
  </si>
  <si>
    <t>Tu dois fournir les compteurs XML AVANT réparation.</t>
  </si>
  <si>
    <t>PHASE 3 — RÉPARATION CONTRÔLÉE</t>
  </si>
  <si>
    <t>Réparer le fichier directement en respectant ces règles :</t>
  </si>
  <si>
    <t>- ne pas écraser les textes métier utiles ;</t>
  </si>
  <si>
    <t>- ne pas écraser une formule fonctionnelle sans justification ;</t>
  </si>
  <si>
    <t>- ne pas déplacer le moteur sans nécessité ;</t>
  </si>
  <si>
    <t>- ne pas mélanger textes d’audit et colonnes techniques ;</t>
  </si>
  <si>
    <t>- remplacer les formules douteuses par des formules plus simples, bornées et auditables ;</t>
  </si>
  <si>
    <t>- privilégier les helpers plutôt que les formules trop longues ;</t>
  </si>
  <si>
    <t>- conserver des plages cohérentes avec la capacité réelle du moteur ;</t>
  </si>
  <si>
    <t>- supprimer ou reconstruire les formules partagées héritées ;</t>
  </si>
  <si>
    <t>- forcer un recalcul propre à l’ouverture du classeur si nécessaire.</t>
  </si>
  <si>
    <t>Chaque modification doit être tracée dans un journal :</t>
  </si>
  <si>
    <t>- cellule ou plage modifiée ;</t>
  </si>
  <si>
    <t>- ancienne logique ou problème constaté ;</t>
  </si>
  <si>
    <t>- nouvelle logique appliquée ;</t>
  </si>
  <si>
    <t>- justification technique.</t>
  </si>
  <si>
    <t>Après réparation, refaire les mêmes contrôles que dans les phases 1 et 2.</t>
  </si>
  <si>
    <t>Fournir un tableau AVANT / APRÈS avec au minimum :</t>
  </si>
  <si>
    <t>- nombre de feuilles ;</t>
  </si>
  <si>
    <t>- nombre de questions ;</t>
  </si>
  <si>
    <t>- nombre de critères ;</t>
  </si>
  <si>
    <t>- plage réelle de la matrice questions ;</t>
  </si>
  <si>
    <t>- plage réelle de la matrice critères ;</t>
  </si>
  <si>
    <t>- plage réelle des formules moteur ;</t>
  </si>
  <si>
    <t>- nombre total de formules ;</t>
  </si>
  <si>
    <t>- nombre de formules modifiées ;</t>
  </si>
  <si>
    <t>- nombre de formules partagées XML restantes ;</t>
  </si>
  <si>
    <t>- nombre de #REF! ;</t>
  </si>
  <si>
    <t>- nombre de #VALEUR! / #VALUE! ;</t>
  </si>
  <si>
    <t>- nombre de #NOM? / #NAME? ;</t>
  </si>
  <si>
    <t>- nombre de #DIV/0! ;</t>
  </si>
  <si>
    <t>- nombre de #N/A ;</t>
  </si>
  <si>
    <t>- nombre de fonctions interdites ;</t>
  </si>
  <si>
    <t>- nombre de références vers anciennes plages ;</t>
  </si>
  <si>
    <t>- nombre de cellules texte trouvées par erreur dans une zone formule ;</t>
  </si>
  <si>
    <t>- résultat des tests de notation.</t>
  </si>
  <si>
    <t>PHASE 5 — TESTS MÉTIER OBLIGATOIRES</t>
  </si>
  <si>
    <t>Tester au minimum 10 cas :</t>
  </si>
  <si>
    <t>1. réponse vide ;</t>
  </si>
  <si>
    <t>2. réponse CFA incomplète ;</t>
  </si>
  <si>
    <t>3. réponse CFA correcte ;</t>
  </si>
  <si>
    <t>4. réponse PRO incomplète ;</t>
  </si>
  <si>
    <t>5. réponse PRO correcte ;</t>
  </si>
  <si>
    <t>6. réponse avec seulement un mot-clé isolé ;</t>
  </si>
  <si>
    <t>7. réponse avec plusieurs critères manquants ;</t>
  </si>
  <si>
    <t>8. réponse qui ne doit pas obtenir 20/20 ;</t>
  </si>
  <si>
    <t>9. réponse qui doit obtenir le maximum ;</t>
  </si>
  <si>
    <t>10. réponse PRO évaluée en mode CFA ;</t>
  </si>
  <si>
    <t>11. réponse CFA évaluée en mode PRO.</t>
  </si>
  <si>
    <t>Pour chaque test, fournir :</t>
  </si>
  <si>
    <t>- question testée ;</t>
  </si>
  <si>
    <t>- niveau testé : CFA ou PRO ;</t>
  </si>
  <si>
    <t>- réponse saisie ;</t>
  </si>
  <si>
    <t>- score attendu ;</t>
  </si>
  <si>
    <t>- score obtenu ;</t>
  </si>
  <si>
    <t>- écart éventuel ;</t>
  </si>
  <si>
    <t>- conclusion : conforme / non conforme ;</t>
  </si>
  <si>
    <t>- cellule ou plage utilisée pour le calcul.</t>
  </si>
  <si>
    <t>RÈGLES DE NOTATION À CONTRÔLER</t>
  </si>
  <si>
    <t>- Une réponse PRO complète doit pouvoir obtenir un très bon score en mode CFA si elle couvre les attendus essentiels.</t>
  </si>
  <si>
    <t>- Une réponse CFA simple ne doit pas obtenir automatiquement un excellent score en mode PRO si elle manque de précision technique.</t>
  </si>
  <si>
    <t>- Les mots-clés isolés ne doivent pas suffire à valider une vraie réponse construite.</t>
  </si>
  <si>
    <t>- Les notions critiques doivent peser réellement.</t>
  </si>
  <si>
    <t>- Les erreurs éliminatoires ou fortement pénalisantes doivent être détectées.</t>
  </si>
  <si>
    <t>- Les scores doivent être plafonnés à 20/20.</t>
  </si>
  <si>
    <t>Fournir :</t>
  </si>
  <si>
    <t>2. un rapport d’audit clair ;</t>
  </si>
  <si>
    <t>3. le tableau AVANT / APRÈS ;</t>
  </si>
  <si>
    <t>4. la liste exacte des cellules et plages modifiées ;</t>
  </si>
  <si>
    <t>5. les formules importantes corrigées ;</t>
  </si>
  <si>
    <t>6. les tests métier réalisés ;</t>
  </si>
  <si>
    <t>7. les contrôles XML avant/après ;</t>
  </si>
  <si>
    <t>8. les problèmes restants s’il en existe ;</t>
  </si>
  <si>
    <t>9. un avis critique réel.</t>
  </si>
  <si>
    <t>INTERDICTIONS DE RÉPONSE</t>
  </si>
  <si>
    <t>Tu n’as pas le droit d’écrire :</t>
  </si>
  <si>
    <t>- “validé à 100 %” ;</t>
  </si>
  <si>
    <t>- “tout est OK” ;</t>
  </si>
  <si>
    <t>- “audit profond terminé” ;</t>
  </si>
  <si>
    <t>- “moteur fiable” ;</t>
  </si>
  <si>
    <t>- “corrigé définitivement” ;</t>
  </si>
  <si>
    <t>sauf si toutes les preuves techniques correspondantes sont fournies.</t>
  </si>
  <si>
    <t>Si une erreur est découverte après une déclaration de conformité, considérer que l’audit précédent était insuffisant et le dire explicitement.</t>
  </si>
  <si>
    <t>La conclusion doit être prudente et vérifiable. Elle doit distinguer :</t>
  </si>
  <si>
    <t>- points contrôlés ;</t>
  </si>
  <si>
    <t>- points réparés ;</t>
  </si>
  <si>
    <t>- points non contrôlés ;</t>
  </si>
  <si>
    <t>- risques restants ;</t>
  </si>
  <si>
    <t>- avis technique.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</si>
</sst>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&quot; Kg&quot;"/>
  </numFmts>
  <fonts count="64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rlito"/>
      <family val="2"/>
    </font>
    <font>
      <b/>
      <sz val="14"/>
      <color rgb="FFFFFFFF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color rgb="FF1F2937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b/>
      <sz val="15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rgb="FF666666"/>
      <name val="Calibri"/>
      <family val="2"/>
    </font>
    <font>
      <b/>
      <sz val="12"/>
      <color rgb="FF000000"/>
      <name val="Calibri"/>
      <family val="2"/>
    </font>
    <font>
      <b/>
      <sz val="16"/>
      <color rgb="FFC00000"/>
      <name val="Calibri"/>
      <family val="2"/>
    </font>
    <font>
      <b/>
      <sz val="12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2"/>
      <color rgb="FFC00000"/>
      <name val="Calibri"/>
      <family val="2"/>
    </font>
    <font>
      <b/>
      <sz val="11"/>
      <color rgb="FFC00000"/>
      <name val="Calibri"/>
      <family val="2"/>
    </font>
    <font>
      <sz val="10"/>
      <color theme="1"/>
      <name val="Arial Unicode MS"/>
    </font>
    <font>
      <b/>
      <sz val="11"/>
      <color theme="1"/>
      <name val="Calibri"/>
      <family val="2"/>
    </font>
    <font>
      <b/>
      <sz val="10"/>
      <color theme="1"/>
      <name val="Arial Unicode MS"/>
    </font>
    <font>
      <b/>
      <sz val="18"/>
      <color theme="1"/>
      <name val="Calibri"/>
      <family val="2"/>
    </font>
    <font>
      <sz val="11"/>
      <color rgb="FF0070C0"/>
      <name val="Calibri"/>
      <family val="2"/>
    </font>
    <font>
      <b/>
      <sz val="10"/>
      <color theme="1"/>
      <name val="Calibri"/>
      <family val="2"/>
    </font>
    <font>
      <b/>
      <sz val="12"/>
      <color rgb="FF7A4B00"/>
      <name val="Calibri"/>
      <family val="2"/>
    </font>
    <font>
      <b/>
      <sz val="12"/>
      <color rgb="FF1F4E78"/>
      <name val="Calibri"/>
      <family val="2"/>
    </font>
    <font>
      <b/>
      <sz val="12"/>
      <color rgb="FF7F3300"/>
      <name val="Calibri"/>
      <family val="2"/>
    </font>
    <font>
      <b/>
      <sz val="12"/>
      <color rgb="FF9C0006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F766E"/>
      <name val="Calibri"/>
      <family val="2"/>
    </font>
    <font>
      <sz val="8"/>
      <color theme="0" tint="-0.1499984740745262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0"/>
      <color rgb="FF111827"/>
      <name val="Calibri"/>
      <family val="2"/>
    </font>
    <font>
      <sz val="14"/>
      <name val="Segoe Print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Segoe Print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rlito"/>
      <family val="2"/>
    </font>
    <font>
      <sz val="10"/>
      <color theme="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EADCF8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BFD"/>
      </patternFill>
    </fill>
    <fill>
      <patternFill patternType="solid">
        <fgColor rgb="FFF8CBAD"/>
      </patternFill>
    </fill>
    <fill>
      <patternFill patternType="solid">
        <fgColor rgb="FF1F4E79"/>
      </patternFill>
    </fill>
    <fill>
      <patternFill patternType="solid">
        <fgColor rgb="FF40404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0F766E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44062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/>
      <top style="double">
        <color theme="9" tint="0.39994506668294322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3" fillId="0" borderId="0"/>
    <xf numFmtId="0" fontId="12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59" fillId="0" borderId="0" applyNumberFormat="0" applyFill="0" applyBorder="0" applyAlignment="0" applyProtection="0"/>
    <xf numFmtId="0" fontId="60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6" fillId="0" borderId="0" xfId="2" applyFont="1" applyAlignment="1">
      <alignment vertical="center"/>
    </xf>
    <xf numFmtId="0" fontId="16" fillId="3" borderId="0" xfId="0" applyFont="1" applyFill="1" applyAlignment="1">
      <alignment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8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vertical="center" wrapText="1"/>
    </xf>
    <xf numFmtId="164" fontId="19" fillId="9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7" borderId="4" xfId="0" applyFont="1" applyFill="1" applyBorder="1" applyAlignment="1">
      <alignment vertical="center" wrapText="1"/>
    </xf>
    <xf numFmtId="0" fontId="19" fillId="7" borderId="4" xfId="0" applyFont="1" applyFill="1" applyBorder="1" applyAlignment="1">
      <alignment horizontal="center" vertical="center" wrapText="1"/>
    </xf>
    <xf numFmtId="164" fontId="19" fillId="7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3" fillId="13" borderId="12" xfId="0" applyFont="1" applyFill="1" applyBorder="1" applyAlignment="1">
      <alignment vertical="center"/>
    </xf>
    <xf numFmtId="0" fontId="3" fillId="13" borderId="1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2" fillId="5" borderId="8" xfId="0" applyFont="1" applyFill="1" applyBorder="1" applyAlignment="1">
      <alignment horizontal="right" vertical="center" wrapText="1"/>
    </xf>
    <xf numFmtId="0" fontId="22" fillId="13" borderId="11" xfId="0" applyFont="1" applyFill="1" applyBorder="1" applyAlignment="1">
      <alignment horizontal="right" vertical="center" wrapText="1"/>
    </xf>
    <xf numFmtId="0" fontId="12" fillId="13" borderId="12" xfId="0" applyFont="1" applyFill="1" applyBorder="1" applyAlignment="1">
      <alignment vertical="center"/>
    </xf>
    <xf numFmtId="0" fontId="22" fillId="5" borderId="4" xfId="0" applyFont="1" applyFill="1" applyBorder="1" applyAlignment="1">
      <alignment horizontal="right" vertical="center"/>
    </xf>
    <xf numFmtId="0" fontId="22" fillId="5" borderId="4" xfId="0" applyFont="1" applyFill="1" applyBorder="1" applyAlignment="1">
      <alignment horizontal="right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3" fillId="9" borderId="0" xfId="0" applyFont="1" applyFill="1" applyAlignment="1">
      <alignment vertical="center" wrapText="1"/>
    </xf>
    <xf numFmtId="0" fontId="13" fillId="4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right" vertical="center" wrapText="1"/>
    </xf>
    <xf numFmtId="0" fontId="13" fillId="4" borderId="8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11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right" vertical="center"/>
    </xf>
    <xf numFmtId="0" fontId="26" fillId="6" borderId="4" xfId="0" applyFont="1" applyFill="1" applyBorder="1" applyAlignment="1">
      <alignment horizontal="center" vertical="center"/>
    </xf>
    <xf numFmtId="0" fontId="27" fillId="14" borderId="9" xfId="0" applyFont="1" applyFill="1" applyBorder="1" applyAlignment="1">
      <alignment vertical="center"/>
    </xf>
    <xf numFmtId="0" fontId="28" fillId="14" borderId="9" xfId="0" applyFont="1" applyFill="1" applyBorder="1" applyAlignment="1">
      <alignment vertical="center"/>
    </xf>
    <xf numFmtId="0" fontId="28" fillId="14" borderId="10" xfId="0" applyFont="1" applyFill="1" applyBorder="1" applyAlignment="1">
      <alignment vertical="center"/>
    </xf>
    <xf numFmtId="0" fontId="0" fillId="14" borderId="0" xfId="0" applyFill="1"/>
    <xf numFmtId="0" fontId="3" fillId="14" borderId="0" xfId="0" applyFont="1" applyFill="1"/>
    <xf numFmtId="0" fontId="0" fillId="14" borderId="0" xfId="0" applyFill="1" applyAlignment="1">
      <alignment horizontal="left" vertical="center" indent="1"/>
    </xf>
    <xf numFmtId="0" fontId="30" fillId="14" borderId="0" xfId="0" applyFont="1" applyFill="1" applyAlignment="1">
      <alignment horizontal="left" vertical="center" indent="1"/>
    </xf>
    <xf numFmtId="0" fontId="32" fillId="14" borderId="0" xfId="0" applyFont="1" applyFill="1" applyAlignment="1">
      <alignment vertical="center"/>
    </xf>
    <xf numFmtId="0" fontId="3" fillId="14" borderId="0" xfId="0" applyFont="1" applyFill="1" applyAlignment="1">
      <alignment horizontal="left" vertical="center" indent="1"/>
    </xf>
    <xf numFmtId="0" fontId="29" fillId="14" borderId="0" xfId="0" applyFont="1" applyFill="1" applyAlignment="1">
      <alignment horizontal="left" vertical="center" indent="1"/>
    </xf>
    <xf numFmtId="0" fontId="34" fillId="7" borderId="4" xfId="0" applyFont="1" applyFill="1" applyBorder="1" applyAlignment="1">
      <alignment horizontal="center" vertical="center" wrapText="1"/>
    </xf>
    <xf numFmtId="164" fontId="34" fillId="7" borderId="4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35" fillId="6" borderId="0" xfId="1" applyFont="1" applyFill="1" applyAlignment="1">
      <alignment vertical="center" wrapText="1"/>
    </xf>
    <xf numFmtId="0" fontId="13" fillId="2" borderId="0" xfId="1" applyFont="1" applyFill="1" applyAlignment="1">
      <alignment horizontal="center" vertical="center" wrapText="1"/>
    </xf>
    <xf numFmtId="0" fontId="12" fillId="9" borderId="0" xfId="1" applyFont="1" applyFill="1" applyAlignment="1">
      <alignment vertical="center"/>
    </xf>
    <xf numFmtId="0" fontId="36" fillId="9" borderId="0" xfId="1" applyFont="1" applyFill="1" applyAlignment="1">
      <alignment vertical="center"/>
    </xf>
    <xf numFmtId="0" fontId="12" fillId="15" borderId="0" xfId="1" applyFont="1" applyFill="1" applyAlignment="1">
      <alignment vertical="center" wrapText="1"/>
    </xf>
    <xf numFmtId="0" fontId="24" fillId="15" borderId="0" xfId="1" applyFont="1" applyFill="1" applyAlignment="1">
      <alignment vertical="center" wrapText="1"/>
    </xf>
    <xf numFmtId="0" fontId="36" fillId="15" borderId="0" xfId="1" applyFont="1" applyFill="1" applyAlignment="1">
      <alignment vertical="center" wrapText="1"/>
    </xf>
    <xf numFmtId="0" fontId="12" fillId="9" borderId="0" xfId="1" applyFont="1" applyFill="1" applyAlignment="1">
      <alignment vertical="center" wrapText="1"/>
    </xf>
    <xf numFmtId="0" fontId="24" fillId="9" borderId="0" xfId="1" applyFont="1" applyFill="1" applyAlignment="1">
      <alignment vertical="center" wrapText="1"/>
    </xf>
    <xf numFmtId="0" fontId="36" fillId="9" borderId="0" xfId="1" applyFont="1" applyFill="1" applyAlignment="1">
      <alignment vertical="center" wrapText="1"/>
    </xf>
    <xf numFmtId="0" fontId="12" fillId="15" borderId="3" xfId="1" applyFont="1" applyFill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3" fillId="4" borderId="0" xfId="1" applyFont="1" applyFill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24" fillId="0" borderId="0" xfId="1" applyFont="1" applyAlignment="1">
      <alignment horizontal="right" vertical="center" wrapText="1"/>
    </xf>
    <xf numFmtId="0" fontId="12" fillId="0" borderId="2" xfId="1" applyFont="1" applyBorder="1" applyAlignment="1">
      <alignment vertical="center" wrapText="1"/>
    </xf>
    <xf numFmtId="0" fontId="12" fillId="15" borderId="0" xfId="1" applyFont="1" applyFill="1" applyAlignment="1">
      <alignment horizontal="center" vertical="center" wrapText="1"/>
    </xf>
    <xf numFmtId="0" fontId="36" fillId="15" borderId="0" xfId="1" applyFont="1" applyFill="1" applyAlignment="1">
      <alignment horizontal="center" vertical="center" wrapText="1"/>
    </xf>
    <xf numFmtId="0" fontId="13" fillId="4" borderId="0" xfId="1" applyFont="1" applyFill="1" applyAlignment="1">
      <alignment horizontal="left" vertical="center" wrapText="1"/>
    </xf>
    <xf numFmtId="0" fontId="5" fillId="4" borderId="0" xfId="1" applyFont="1" applyFill="1" applyAlignment="1">
      <alignment horizontal="left" vertical="center"/>
    </xf>
    <xf numFmtId="0" fontId="36" fillId="9" borderId="0" xfId="1" applyFont="1" applyFill="1" applyAlignment="1">
      <alignment horizontal="right" vertical="center" wrapText="1"/>
    </xf>
    <xf numFmtId="0" fontId="36" fillId="15" borderId="0" xfId="1" applyFont="1" applyFill="1" applyAlignment="1">
      <alignment horizontal="right" vertical="center" wrapText="1"/>
    </xf>
    <xf numFmtId="0" fontId="12" fillId="9" borderId="0" xfId="1" applyFont="1" applyFill="1" applyAlignment="1">
      <alignment horizontal="center" vertical="center" wrapText="1"/>
    </xf>
    <xf numFmtId="0" fontId="36" fillId="9" borderId="0" xfId="1" applyFont="1" applyFill="1" applyAlignment="1">
      <alignment horizontal="center" vertical="center" wrapText="1"/>
    </xf>
    <xf numFmtId="0" fontId="35" fillId="6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37" fillId="16" borderId="0" xfId="1" applyFont="1" applyFill="1" applyAlignment="1">
      <alignment horizontal="center" vertical="center" wrapText="1"/>
    </xf>
    <xf numFmtId="0" fontId="38" fillId="11" borderId="0" xfId="1" applyFont="1" applyFill="1" applyAlignment="1">
      <alignment horizontal="center" vertical="center" wrapText="1"/>
    </xf>
    <xf numFmtId="0" fontId="11" fillId="7" borderId="0" xfId="1" applyFont="1" applyFill="1" applyAlignment="1">
      <alignment vertical="center" wrapText="1"/>
    </xf>
    <xf numFmtId="0" fontId="11" fillId="7" borderId="0" xfId="1" applyFont="1" applyFill="1" applyAlignment="1">
      <alignment vertical="center"/>
    </xf>
    <xf numFmtId="0" fontId="13" fillId="3" borderId="0" xfId="1" applyFont="1" applyFill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  <xf numFmtId="0" fontId="24" fillId="8" borderId="0" xfId="1" applyFont="1" applyFill="1" applyAlignment="1">
      <alignment horizontal="right" vertical="center" wrapText="1"/>
    </xf>
    <xf numFmtId="0" fontId="12" fillId="14" borderId="0" xfId="1" applyFont="1" applyFill="1" applyAlignment="1">
      <alignment vertical="center"/>
    </xf>
    <xf numFmtId="0" fontId="12" fillId="14" borderId="0" xfId="1" applyFont="1" applyFill="1" applyAlignment="1">
      <alignment vertical="center" wrapText="1"/>
    </xf>
    <xf numFmtId="0" fontId="24" fillId="6" borderId="0" xfId="1" applyFont="1" applyFill="1" applyAlignment="1">
      <alignment horizontal="right" vertical="center" wrapText="1"/>
    </xf>
    <xf numFmtId="0" fontId="12" fillId="6" borderId="0" xfId="1" applyFont="1" applyFill="1" applyAlignment="1">
      <alignment vertical="center"/>
    </xf>
    <xf numFmtId="0" fontId="12" fillId="6" borderId="0" xfId="1" applyFont="1" applyFill="1" applyAlignment="1">
      <alignment vertical="center" wrapText="1"/>
    </xf>
    <xf numFmtId="0" fontId="13" fillId="18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12" fillId="14" borderId="0" xfId="1" applyFont="1" applyFill="1" applyAlignment="1">
      <alignment horizontal="center" vertical="center" wrapText="1"/>
    </xf>
    <xf numFmtId="0" fontId="24" fillId="14" borderId="0" xfId="1" applyFont="1" applyFill="1" applyAlignment="1">
      <alignment horizontal="center" vertical="center" wrapText="1"/>
    </xf>
    <xf numFmtId="0" fontId="24" fillId="10" borderId="0" xfId="1" applyFont="1" applyFill="1" applyAlignment="1">
      <alignment horizontal="right" vertical="center" wrapText="1"/>
    </xf>
    <xf numFmtId="0" fontId="12" fillId="10" borderId="0" xfId="1" applyFont="1" applyFill="1" applyAlignment="1">
      <alignment vertical="center"/>
    </xf>
    <xf numFmtId="0" fontId="12" fillId="10" borderId="0" xfId="1" applyFont="1" applyFill="1" applyAlignment="1">
      <alignment vertical="center" wrapText="1"/>
    </xf>
    <xf numFmtId="0" fontId="24" fillId="11" borderId="0" xfId="1" applyFont="1" applyFill="1" applyAlignment="1">
      <alignment horizontal="right" vertical="center" wrapText="1"/>
    </xf>
    <xf numFmtId="0" fontId="12" fillId="11" borderId="0" xfId="1" applyFont="1" applyFill="1" applyAlignment="1">
      <alignment vertical="center"/>
    </xf>
    <xf numFmtId="0" fontId="12" fillId="11" borderId="0" xfId="1" applyFont="1" applyFill="1" applyAlignment="1">
      <alignment vertical="center" wrapText="1"/>
    </xf>
    <xf numFmtId="0" fontId="12" fillId="14" borderId="0" xfId="1" applyFont="1" applyFill="1" applyAlignment="1">
      <alignment horizontal="left" vertical="center"/>
    </xf>
    <xf numFmtId="0" fontId="12" fillId="19" borderId="0" xfId="1" applyFont="1" applyFill="1" applyAlignment="1">
      <alignment vertical="center"/>
    </xf>
    <xf numFmtId="0" fontId="12" fillId="19" borderId="0" xfId="1" applyFont="1" applyFill="1" applyAlignment="1">
      <alignment vertical="center" wrapText="1"/>
    </xf>
    <xf numFmtId="0" fontId="12" fillId="20" borderId="0" xfId="1" applyFont="1" applyFill="1" applyAlignment="1">
      <alignment vertical="center" wrapText="1"/>
    </xf>
    <xf numFmtId="0" fontId="12" fillId="20" borderId="0" xfId="1" applyFont="1" applyFill="1" applyAlignment="1">
      <alignment vertical="center"/>
    </xf>
    <xf numFmtId="0" fontId="4" fillId="14" borderId="0" xfId="2" applyFill="1"/>
    <xf numFmtId="0" fontId="4" fillId="0" borderId="0" xfId="2"/>
    <xf numFmtId="0" fontId="5" fillId="21" borderId="0" xfId="2" applyFont="1" applyFill="1" applyAlignment="1">
      <alignment vertical="center"/>
    </xf>
    <xf numFmtId="0" fontId="41" fillId="14" borderId="0" xfId="2" applyFont="1" applyFill="1" applyAlignment="1">
      <alignment vertical="center"/>
    </xf>
    <xf numFmtId="0" fontId="6" fillId="14" borderId="0" xfId="2" applyFont="1" applyFill="1" applyAlignment="1">
      <alignment vertical="center"/>
    </xf>
    <xf numFmtId="0" fontId="40" fillId="14" borderId="0" xfId="1" applyFont="1" applyFill="1" applyAlignment="1">
      <alignment vertical="center"/>
    </xf>
    <xf numFmtId="0" fontId="20" fillId="22" borderId="0" xfId="3" applyFont="1" applyFill="1" applyAlignment="1">
      <alignment horizontal="center" vertical="center"/>
    </xf>
    <xf numFmtId="0" fontId="47" fillId="27" borderId="0" xfId="3" quotePrefix="1" applyFont="1" applyFill="1" applyAlignment="1">
      <alignment horizontal="center" vertical="center"/>
    </xf>
    <xf numFmtId="0" fontId="48" fillId="26" borderId="0" xfId="3" applyFont="1" applyFill="1" applyAlignment="1">
      <alignment horizontal="left" vertical="center"/>
    </xf>
    <xf numFmtId="0" fontId="49" fillId="26" borderId="0" xfId="3" applyFont="1" applyFill="1" applyAlignment="1">
      <alignment horizontal="left" vertical="center"/>
    </xf>
    <xf numFmtId="0" fontId="47" fillId="28" borderId="0" xfId="3" quotePrefix="1" applyFont="1" applyFill="1" applyAlignment="1">
      <alignment horizontal="center" vertical="center"/>
    </xf>
    <xf numFmtId="0" fontId="50" fillId="26" borderId="0" xfId="3" applyFont="1" applyFill="1" applyAlignment="1">
      <alignment horizontal="right" vertical="center"/>
    </xf>
    <xf numFmtId="0" fontId="51" fillId="26" borderId="0" xfId="3" applyFont="1" applyFill="1" applyAlignment="1">
      <alignment horizontal="left" vertical="center"/>
    </xf>
    <xf numFmtId="0" fontId="58" fillId="29" borderId="0" xfId="11" applyFont="1" applyFill="1" applyAlignment="1">
      <alignment horizontal="right" vertical="center"/>
    </xf>
    <xf numFmtId="165" fontId="58" fillId="14" borderId="0" xfId="11" applyNumberFormat="1" applyFont="1" applyFill="1" applyAlignment="1">
      <alignment vertical="center"/>
    </xf>
    <xf numFmtId="0" fontId="60" fillId="0" borderId="0" xfId="13"/>
    <xf numFmtId="0" fontId="61" fillId="30" borderId="15" xfId="3" applyFont="1" applyFill="1" applyBorder="1" applyAlignment="1" applyProtection="1">
      <alignment horizontal="center" vertical="center"/>
      <protection locked="0"/>
    </xf>
    <xf numFmtId="0" fontId="20" fillId="22" borderId="16" xfId="3" applyFont="1" applyFill="1" applyBorder="1" applyAlignment="1">
      <alignment horizontal="center" vertical="center"/>
    </xf>
    <xf numFmtId="0" fontId="42" fillId="14" borderId="0" xfId="14" applyFont="1" applyFill="1" applyAlignment="1">
      <alignment horizontal="center" vertical="center"/>
    </xf>
    <xf numFmtId="0" fontId="43" fillId="23" borderId="14" xfId="15" applyFont="1" applyFill="1" applyBorder="1" applyAlignment="1">
      <alignment horizontal="center" vertical="center"/>
    </xf>
    <xf numFmtId="0" fontId="44" fillId="14" borderId="0" xfId="14" applyFont="1" applyFill="1" applyAlignment="1">
      <alignment horizontal="center" vertical="center"/>
    </xf>
    <xf numFmtId="0" fontId="1" fillId="14" borderId="0" xfId="14" applyFill="1"/>
    <xf numFmtId="0" fontId="45" fillId="24" borderId="0" xfId="14" applyFont="1" applyFill="1" applyAlignment="1">
      <alignment horizontal="center" vertical="center"/>
    </xf>
    <xf numFmtId="0" fontId="46" fillId="25" borderId="1" xfId="15" applyFont="1" applyFill="1" applyBorder="1" applyAlignment="1">
      <alignment horizontal="center" vertical="center"/>
    </xf>
    <xf numFmtId="0" fontId="46" fillId="26" borderId="1" xfId="15" applyFont="1" applyFill="1" applyBorder="1" applyAlignment="1">
      <alignment horizontal="center" vertical="center"/>
    </xf>
    <xf numFmtId="0" fontId="1" fillId="0" borderId="0" xfId="14"/>
    <xf numFmtId="0" fontId="52" fillId="14" borderId="0" xfId="14" applyFont="1" applyFill="1" applyAlignment="1">
      <alignment horizontal="left" vertical="center"/>
    </xf>
    <xf numFmtId="0" fontId="54" fillId="14" borderId="0" xfId="14" applyFont="1" applyFill="1" applyAlignment="1">
      <alignment horizontal="right" vertical="center"/>
    </xf>
    <xf numFmtId="0" fontId="53" fillId="14" borderId="0" xfId="14" applyFont="1" applyFill="1" applyAlignment="1">
      <alignment horizontal="left" vertical="center"/>
    </xf>
    <xf numFmtId="0" fontId="55" fillId="14" borderId="0" xfId="14" applyFont="1" applyFill="1" applyAlignment="1">
      <alignment horizontal="left" vertical="center"/>
    </xf>
    <xf numFmtId="0" fontId="56" fillId="14" borderId="0" xfId="14" applyFont="1" applyFill="1" applyAlignment="1">
      <alignment horizontal="left" vertical="center"/>
    </xf>
    <xf numFmtId="0" fontId="57" fillId="14" borderId="0" xfId="14" applyFont="1" applyFill="1" applyAlignment="1">
      <alignment horizontal="left" vertical="center"/>
    </xf>
    <xf numFmtId="0" fontId="5" fillId="31" borderId="0" xfId="1" applyFont="1" applyFill="1" applyAlignment="1">
      <alignment horizontal="center" vertical="center" wrapText="1"/>
    </xf>
    <xf numFmtId="0" fontId="4" fillId="0" borderId="0" xfId="0" applyFont="1"/>
    <xf numFmtId="0" fontId="63" fillId="24" borderId="0" xfId="2" applyFont="1" applyFill="1" applyAlignment="1">
      <alignment horizontal="center" vertical="center"/>
    </xf>
    <xf numFmtId="0" fontId="40" fillId="7" borderId="0" xfId="1" applyFont="1" applyFill="1" applyAlignment="1">
      <alignment horizontal="left" vertical="center"/>
    </xf>
    <xf numFmtId="0" fontId="12" fillId="6" borderId="5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9" fillId="7" borderId="0" xfId="1" applyFont="1" applyFill="1" applyAlignment="1">
      <alignment horizontal="left" vertical="center"/>
    </xf>
    <xf numFmtId="0" fontId="8" fillId="17" borderId="0" xfId="1" applyFont="1" applyFill="1" applyAlignment="1">
      <alignment horizontal="center" vertical="center" wrapText="1"/>
    </xf>
    <xf numFmtId="0" fontId="39" fillId="7" borderId="0" xfId="1" applyFont="1" applyFill="1" applyAlignment="1">
      <alignment horizontal="center" vertical="center" wrapText="1"/>
    </xf>
    <xf numFmtId="0" fontId="24" fillId="0" borderId="2" xfId="1" applyFont="1" applyBorder="1" applyAlignment="1">
      <alignment horizontal="right" vertical="center" wrapText="1"/>
    </xf>
    <xf numFmtId="0" fontId="24" fillId="0" borderId="0" xfId="1" applyFont="1" applyAlignment="1">
      <alignment horizontal="right" vertical="center" wrapText="1"/>
    </xf>
    <xf numFmtId="0" fontId="13" fillId="4" borderId="0" xfId="1" applyFont="1" applyFill="1" applyAlignment="1">
      <alignment horizontal="right" vertical="center" wrapText="1"/>
    </xf>
    <xf numFmtId="0" fontId="24" fillId="15" borderId="3" xfId="1" applyFont="1" applyFill="1" applyBorder="1" applyAlignment="1">
      <alignment horizontal="right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2" fillId="15" borderId="3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15" borderId="3" xfId="1" applyFont="1" applyFill="1" applyBorder="1" applyAlignment="1">
      <alignment vertical="center" wrapText="1"/>
    </xf>
    <xf numFmtId="0" fontId="62" fillId="0" borderId="0" xfId="0" applyFont="1" applyAlignment="1">
      <alignment horizontal="center" vertical="center" wrapText="1"/>
    </xf>
    <xf numFmtId="0" fontId="3" fillId="14" borderId="0" xfId="0" applyFont="1" applyFill="1" applyAlignment="1">
      <alignment horizontal="left" wrapText="1"/>
    </xf>
    <xf numFmtId="0" fontId="24" fillId="0" borderId="0" xfId="1" applyFont="1" applyAlignment="1">
      <alignment vertical="center"/>
    </xf>
  </cellXfs>
  <cellStyles count="16">
    <cellStyle name="Lien hypertexte 2 2" xfId="12" xr:uid="{91F50015-7AEC-4B1E-9C0B-57C6C9A708EF}"/>
    <cellStyle name="Normal" xfId="0" builtinId="0"/>
    <cellStyle name="Normal 10 2 2 2 2 3 2 3 2 2 4 2" xfId="8" xr:uid="{4449A3BD-476B-4234-89A7-A941DB9A4891}"/>
    <cellStyle name="Normal 10 2 2 2 2 3 2 3 2 2 4 2 2" xfId="14" xr:uid="{E33954DD-0040-45E9-9F22-EA697B77523E}"/>
    <cellStyle name="Normal 2" xfId="2" xr:uid="{00000000-0005-0000-0000-000002000000}"/>
    <cellStyle name="Normal 2 2 2 2 2" xfId="3" xr:uid="{00000000-0005-0000-0000-000003000000}"/>
    <cellStyle name="Normal 2 2 2 2 3" xfId="7" xr:uid="{00000000-0005-0000-0000-000007000000}"/>
    <cellStyle name="Normal 2 2 3 2" xfId="10" xr:uid="{49A18949-D9BF-499E-A5A5-F014AEB1344B}"/>
    <cellStyle name="Normal 2 2 5" xfId="6" xr:uid="{00000000-0005-0000-0000-000006000000}"/>
    <cellStyle name="Normal 2 2 5 2" xfId="13" xr:uid="{1BCED415-F81F-4232-A3AF-A81CB7E549A7}"/>
    <cellStyle name="Normal 2 3" xfId="1" xr:uid="{00000000-0005-0000-0000-000001000000}"/>
    <cellStyle name="Normal 2 4 2" xfId="5" xr:uid="{00000000-0005-0000-0000-000005000000}"/>
    <cellStyle name="Normal 4 3 4 2 2 2" xfId="4" xr:uid="{00000000-0005-0000-0000-000004000000}"/>
    <cellStyle name="Normal 4 3 4 2 2 2 3" xfId="9" xr:uid="{01571B0A-D1C0-4761-8813-834106135DFB}"/>
    <cellStyle name="Normal 4 3 4 2 2 2 3 2" xfId="15" xr:uid="{33205AC4-619A-41AD-A5C8-E08AE70CE624}"/>
    <cellStyle name="Normal_Comparer recettes 2009 OK 2 2" xfId="11" xr:uid="{5F7FFE9D-D071-4CE5-BCA3-67CA014A9AC5}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844550</xdr:colOff>
      <xdr:row>4</xdr:row>
      <xdr:rowOff>22225</xdr:rowOff>
    </xdr:from>
    <xdr:to>
      <xdr:col>10</xdr:col>
      <xdr:colOff>392953</xdr:colOff>
      <xdr:row>5</xdr:row>
      <xdr:rowOff>323850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632EAE-9FF4-47CE-AAA1-85E5B13B3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2150" y="879475"/>
          <a:ext cx="815228" cy="568325"/>
        </a:xfrm>
        <a:prstGeom prst="rect">
          <a:avLst/>
        </a:prstGeom>
      </xdr:spPr>
    </xdr:pic>
    <xdr:clientData/>
  </xdr:twoCellAnchor>
  <xdr:twoCellAnchor editAs="oneCell">
    <xdr:from>
      <xdr:col>24</xdr:col>
      <xdr:colOff>73025</xdr:colOff>
      <xdr:row>4</xdr:row>
      <xdr:rowOff>165100</xdr:rowOff>
    </xdr:from>
    <xdr:to>
      <xdr:col>25</xdr:col>
      <xdr:colOff>3588</xdr:colOff>
      <xdr:row>6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363B5B2-CBCB-4F24-89E4-EFD6AC6A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66375" y="1022350"/>
          <a:ext cx="844963" cy="609600"/>
        </a:xfrm>
        <a:prstGeom prst="rect">
          <a:avLst/>
        </a:prstGeom>
      </xdr:spPr>
    </xdr:pic>
    <xdr:clientData/>
  </xdr:twoCellAnchor>
  <xdr:twoCellAnchor editAs="oneCell">
    <xdr:from>
      <xdr:col>40</xdr:col>
      <xdr:colOff>593725</xdr:colOff>
      <xdr:row>5</xdr:row>
      <xdr:rowOff>82550</xdr:rowOff>
    </xdr:from>
    <xdr:to>
      <xdr:col>41</xdr:col>
      <xdr:colOff>546221</xdr:colOff>
      <xdr:row>6</xdr:row>
      <xdr:rowOff>298534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7D072D1-427F-42AD-99EA-FBB6B2AE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32050" y="1206500"/>
          <a:ext cx="866896" cy="596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343-96CF-4288-8AD6-F4F502F4F35D}">
  <dimension ref="B1:O25"/>
  <sheetViews>
    <sheetView tabSelected="1" workbookViewId="0">
      <selection activeCell="P12" sqref="P12"/>
    </sheetView>
  </sheetViews>
  <sheetFormatPr baseColWidth="10" defaultRowHeight="15"/>
  <cols>
    <col min="1" max="1" width="6.28515625" style="118" customWidth="1"/>
    <col min="2" max="2" width="33.140625" style="118" customWidth="1"/>
    <col min="3" max="16384" width="11.42578125" style="118"/>
  </cols>
  <sheetData>
    <row r="1" spans="2:15"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2:15" ht="21">
      <c r="B2" s="122" t="s">
        <v>3461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2:15">
      <c r="B3" s="121" t="s">
        <v>3288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5">
      <c r="B4" s="121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15" s="63" customFormat="1" ht="27.95" customHeight="1">
      <c r="B5" s="152" t="s">
        <v>3291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</row>
    <row r="6" spans="2:15" s="63" customFormat="1" ht="42" customHeight="1">
      <c r="B6" s="96" t="s">
        <v>3292</v>
      </c>
      <c r="C6" s="113" t="s">
        <v>3293</v>
      </c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113"/>
      <c r="O6" s="113"/>
    </row>
    <row r="7" spans="2:15" s="63" customFormat="1" ht="42" customHeight="1">
      <c r="B7" s="96" t="s">
        <v>3294</v>
      </c>
      <c r="C7" s="113" t="s">
        <v>3295</v>
      </c>
      <c r="D7" s="114"/>
      <c r="E7" s="114"/>
      <c r="F7" s="114"/>
      <c r="G7" s="114"/>
      <c r="H7" s="114"/>
      <c r="I7" s="114"/>
      <c r="J7" s="114"/>
      <c r="K7" s="113"/>
      <c r="L7" s="113"/>
      <c r="M7" s="113"/>
      <c r="N7" s="113"/>
      <c r="O7" s="113"/>
    </row>
    <row r="8" spans="2:15" s="63" customFormat="1" ht="42" customHeight="1">
      <c r="B8" s="96" t="s">
        <v>3296</v>
      </c>
      <c r="C8" s="113" t="s">
        <v>3297</v>
      </c>
      <c r="D8" s="114"/>
      <c r="E8" s="114"/>
      <c r="F8" s="114"/>
      <c r="G8" s="114"/>
      <c r="H8" s="114"/>
      <c r="I8" s="114"/>
      <c r="J8" s="114"/>
      <c r="K8" s="113"/>
      <c r="L8" s="113"/>
      <c r="M8" s="113"/>
      <c r="N8" s="113"/>
      <c r="O8" s="113"/>
    </row>
    <row r="9" spans="2:15" s="63" customFormat="1" ht="42" customHeight="1">
      <c r="B9" s="96" t="s">
        <v>3298</v>
      </c>
      <c r="C9" s="113" t="s">
        <v>3299</v>
      </c>
      <c r="D9" s="114"/>
      <c r="E9" s="114"/>
      <c r="F9" s="114"/>
      <c r="G9" s="114"/>
      <c r="H9" s="114"/>
      <c r="I9" s="114"/>
      <c r="J9" s="114"/>
      <c r="K9" s="113"/>
      <c r="L9" s="113"/>
      <c r="M9" s="113"/>
      <c r="N9" s="113"/>
      <c r="O9" s="113"/>
    </row>
    <row r="10" spans="2:15" s="63" customFormat="1" ht="42" customHeight="1">
      <c r="B10" s="99" t="s">
        <v>3300</v>
      </c>
      <c r="C10" s="100" t="s">
        <v>3301</v>
      </c>
      <c r="D10" s="101"/>
      <c r="E10" s="101"/>
      <c r="F10" s="115"/>
      <c r="G10" s="115"/>
      <c r="H10" s="115"/>
      <c r="I10" s="115"/>
      <c r="J10" s="115"/>
      <c r="K10" s="116"/>
      <c r="L10" s="116"/>
      <c r="M10" s="116"/>
      <c r="N10" s="116"/>
      <c r="O10" s="116"/>
    </row>
    <row r="11" spans="2:15" s="63" customFormat="1" ht="42" customHeight="1">
      <c r="B11" s="99" t="s">
        <v>3302</v>
      </c>
      <c r="C11" s="100" t="s">
        <v>3303</v>
      </c>
      <c r="D11" s="101"/>
      <c r="E11" s="101"/>
      <c r="F11" s="101"/>
      <c r="G11" s="115"/>
      <c r="H11" s="115"/>
      <c r="I11" s="115"/>
      <c r="J11" s="115"/>
      <c r="K11" s="116"/>
      <c r="L11" s="116"/>
      <c r="M11" s="116"/>
      <c r="N11" s="116"/>
      <c r="O11" s="116"/>
    </row>
    <row r="12" spans="2:1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2:15" ht="18.75">
      <c r="B13" s="119" t="s">
        <v>3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2:15" ht="18.75">
      <c r="B14" s="120" t="s">
        <v>3452</v>
      </c>
      <c r="C14" s="121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spans="2:15" ht="18.75">
      <c r="B15" s="120" t="s">
        <v>3453</v>
      </c>
      <c r="C15" s="121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2:15" ht="18.75">
      <c r="B16" s="120" t="s">
        <v>62</v>
      </c>
      <c r="C16" s="121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pans="2:15" ht="18.75">
      <c r="B17" s="120" t="s">
        <v>66</v>
      </c>
      <c r="C17" s="121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pans="2:15" ht="18.75">
      <c r="B18" s="120" t="s">
        <v>3454</v>
      </c>
      <c r="C18" s="121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2:15" ht="18.75">
      <c r="B19" s="120" t="s">
        <v>3455</v>
      </c>
      <c r="C19" s="121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2:15" ht="18.75">
      <c r="B20" s="120" t="s">
        <v>3456</v>
      </c>
      <c r="C20" s="121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</row>
    <row r="21" spans="2:15" ht="18.75">
      <c r="B21" s="120" t="s">
        <v>3457</v>
      </c>
      <c r="C21" s="121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</row>
    <row r="22" spans="2:15" ht="18.75">
      <c r="B22" s="120" t="s">
        <v>3458</v>
      </c>
      <c r="C22" s="121"/>
      <c r="D22" s="117"/>
      <c r="E22" s="117"/>
      <c r="G22" s="117"/>
      <c r="H22" s="117"/>
      <c r="I22" s="117"/>
      <c r="J22" s="117"/>
      <c r="K22" s="117"/>
      <c r="L22" s="117"/>
      <c r="M22" s="117"/>
      <c r="N22" s="117"/>
      <c r="O22" s="117"/>
    </row>
    <row r="23" spans="2:15" ht="18.75">
      <c r="B23" s="120" t="s">
        <v>3459</v>
      </c>
      <c r="C23" s="121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2:15" ht="18.75">
      <c r="B24" s="120" t="s">
        <v>3460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ht="18.75">
      <c r="B25" s="120"/>
    </row>
  </sheetData>
  <mergeCells count="1">
    <mergeCell ref="B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089"/>
  <sheetViews>
    <sheetView showGridLines="0" workbookViewId="0">
      <selection activeCell="G15" sqref="G15:G16"/>
    </sheetView>
  </sheetViews>
  <sheetFormatPr baseColWidth="10" defaultColWidth="9.140625" defaultRowHeight="15"/>
  <cols>
    <col min="1" max="1" width="29.5703125" style="9" customWidth="1"/>
    <col min="2" max="2" width="24" style="9" customWidth="1"/>
    <col min="3" max="3" width="32" style="9" customWidth="1"/>
    <col min="4" max="4" width="24" style="9" customWidth="1"/>
    <col min="5" max="6" width="34" style="9" customWidth="1"/>
    <col min="7" max="7" width="28" style="9" customWidth="1"/>
    <col min="8" max="8" width="42" style="9" customWidth="1"/>
    <col min="9" max="9" width="20.28515625" style="9" customWidth="1"/>
    <col min="10" max="10" width="26" style="9" customWidth="1"/>
    <col min="11" max="11" width="42" style="9" customWidth="1"/>
    <col min="12" max="12" width="12" style="9" customWidth="1"/>
    <col min="13" max="13" width="18" style="9" customWidth="1"/>
    <col min="14" max="14" width="10" style="9" customWidth="1"/>
    <col min="15" max="15" width="9" style="9" customWidth="1"/>
    <col min="16" max="16" width="8" style="9" customWidth="1"/>
    <col min="17" max="17" width="12" style="9" customWidth="1"/>
    <col min="18" max="18" width="10" style="9" customWidth="1"/>
    <col min="19" max="19" width="14.28515625" style="9" customWidth="1"/>
    <col min="20" max="20" width="15.140625" style="9" customWidth="1"/>
    <col min="21" max="21" width="20" style="9" customWidth="1"/>
    <col min="22" max="22" width="34" style="9" customWidth="1"/>
    <col min="23" max="27" width="20" style="9" customWidth="1"/>
    <col min="28" max="29" width="28" style="9" customWidth="1"/>
    <col min="30" max="30" width="34" style="9" customWidth="1"/>
    <col min="31" max="31" width="10" style="9" customWidth="1"/>
    <col min="32" max="32" width="11.85546875" style="9" bestFit="1" customWidth="1"/>
    <col min="33" max="33" width="12.7109375" style="9" bestFit="1" customWidth="1"/>
    <col min="34" max="34" width="13.140625" style="9" bestFit="1" customWidth="1"/>
    <col min="35" max="35" width="13.7109375" style="9" bestFit="1" customWidth="1"/>
    <col min="36" max="36" width="14" style="9" bestFit="1" customWidth="1"/>
    <col min="37" max="37" width="14.5703125" style="9" bestFit="1" customWidth="1"/>
    <col min="38" max="39" width="16" style="9" customWidth="1"/>
    <col min="40" max="40" width="17.140625" style="9" customWidth="1"/>
    <col min="41" max="41" width="13.42578125" style="9" customWidth="1"/>
    <col min="42" max="42" width="16.85546875" style="9" customWidth="1"/>
    <col min="43" max="43" width="17.42578125" style="9" customWidth="1"/>
    <col min="44" max="44" width="9.140625" style="9"/>
    <col min="45" max="45" width="10" style="9" customWidth="1"/>
    <col min="46" max="46" width="9" style="9" customWidth="1"/>
    <col min="47" max="47" width="10" style="9" customWidth="1"/>
    <col min="48" max="48" width="42" style="9" customWidth="1"/>
    <col min="49" max="49" width="14.5703125" style="9" bestFit="1" customWidth="1"/>
    <col min="50" max="50" width="9.7109375" style="46" bestFit="1" customWidth="1"/>
    <col min="51" max="51" width="5.28515625" style="46" bestFit="1" customWidth="1"/>
    <col min="52" max="52" width="6.28515625" style="46" bestFit="1" customWidth="1"/>
    <col min="53" max="53" width="19.28515625" style="46" bestFit="1" customWidth="1"/>
    <col min="54" max="54" width="24.42578125" style="46" bestFit="1" customWidth="1"/>
    <col min="55" max="55" width="41.42578125" style="46" bestFit="1" customWidth="1"/>
    <col min="56" max="56" width="14.28515625" style="46" bestFit="1" customWidth="1"/>
    <col min="57" max="57" width="13.42578125" style="46" bestFit="1" customWidth="1"/>
    <col min="58" max="58" width="7.42578125" style="46" bestFit="1" customWidth="1"/>
    <col min="59" max="59" width="9.140625" style="9"/>
    <col min="60" max="60" width="27.42578125" style="46" bestFit="1" customWidth="1"/>
    <col min="61" max="61" width="15.42578125" style="46" bestFit="1" customWidth="1"/>
    <col min="62" max="62" width="39.5703125" style="46" bestFit="1" customWidth="1"/>
    <col min="63" max="16384" width="9.140625" style="9"/>
  </cols>
  <sheetData>
    <row r="1" spans="1:13" ht="27.95" customHeight="1">
      <c r="A1" s="2" t="s">
        <v>443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95" customHeight="1">
      <c r="A2" s="21" t="s">
        <v>444</v>
      </c>
      <c r="H2" s="1" t="s">
        <v>3288</v>
      </c>
    </row>
    <row r="3" spans="1:13" ht="18" customHeight="1">
      <c r="A3" s="14" t="s">
        <v>445</v>
      </c>
      <c r="B3" s="15"/>
      <c r="C3" s="15"/>
      <c r="D3" s="15"/>
      <c r="E3" s="15"/>
      <c r="F3" s="16"/>
      <c r="H3" s="17" t="s">
        <v>446</v>
      </c>
      <c r="I3" s="18" t="s">
        <v>447</v>
      </c>
      <c r="K3" s="119" t="s">
        <v>3</v>
      </c>
    </row>
    <row r="4" spans="1:13" ht="25.5" customHeight="1">
      <c r="A4" s="49" t="s">
        <v>448</v>
      </c>
      <c r="B4" s="50" t="s">
        <v>47</v>
      </c>
      <c r="C4" s="19" t="s">
        <v>11</v>
      </c>
      <c r="D4" s="20" t="s">
        <v>56</v>
      </c>
      <c r="H4" s="13" t="s">
        <v>449</v>
      </c>
      <c r="I4" s="61" t="str">
        <f>$B$4</f>
        <v>Q001</v>
      </c>
      <c r="K4" s="120" t="s">
        <v>3452</v>
      </c>
    </row>
    <row r="5" spans="1:13" ht="18" customHeight="1">
      <c r="H5" s="13" t="s">
        <v>450</v>
      </c>
      <c r="I5" s="61" t="str">
        <f>$D$4</f>
        <v>CFA</v>
      </c>
      <c r="K5" s="120" t="s">
        <v>3453</v>
      </c>
    </row>
    <row r="6" spans="1:13" ht="27.95" customHeight="1">
      <c r="A6" s="25" t="s">
        <v>451</v>
      </c>
      <c r="B6" s="51" t="str">
        <f>IFERROR(INDEX($C$83:$C$282,MATCH($B$4,$A$83:$A$282,0)),"Question introuvable")</f>
        <v>Que doit viser un marché alimentaire de restauration collective au regard d’EGAlim ?</v>
      </c>
      <c r="C6" s="52"/>
      <c r="D6" s="52"/>
      <c r="E6" s="52"/>
      <c r="F6" s="53"/>
      <c r="H6" s="13" t="s">
        <v>452</v>
      </c>
      <c r="I6" s="62">
        <f>IF($D$4="CFA",SUMPRODUCT(--($O$83:$O$1082=$B$4),--((($Q$83:$Q$1082="COMMUN")+($Q$83:$Q$1082="CFA"))&gt;0),--($R$83:$R$1082="POS"),$S$83:$S$1082),IF($D$4="PRO",SUMPRODUCT(--($O$83:$O$1082=$B$4),--((($Q$83:$Q$1082="COMMUN")+($Q$83:$Q$1082="PRO"))&gt;0),--($R$83:$R$1082="POS"),$T$83:$T$1082),""))</f>
        <v>20</v>
      </c>
      <c r="K6" s="120" t="s">
        <v>62</v>
      </c>
    </row>
    <row r="7" spans="1:13" ht="27.95" customHeight="1">
      <c r="A7" s="26" t="s">
        <v>6</v>
      </c>
      <c r="B7" s="27" t="str">
        <f>IFERROR(INDEX($D$83:$D$282,MATCH($B$4,$A$83:$A$282,0)),"")</f>
        <v>Répondre en citant les objectifs opérationnels attendus : durabilité, qualité, bio, suivi/traçabilité.</v>
      </c>
      <c r="C7" s="22"/>
      <c r="D7" s="22"/>
      <c r="E7" s="22"/>
      <c r="F7" s="23"/>
      <c r="H7" s="13" t="s">
        <v>453</v>
      </c>
      <c r="I7" s="62">
        <f>IF($D$4="CFA",SUMPRODUCT(--($O$83:$O$1082=$B$4),$AH$83:$AH$1082),IF($D$4="PRO",SUMPRODUCT(--($O$83:$O$1082=$B$4),$AI$83:$AI$1082),""))</f>
        <v>10</v>
      </c>
      <c r="K7" s="120" t="s">
        <v>66</v>
      </c>
    </row>
    <row r="8" spans="1:13" ht="18" customHeight="1">
      <c r="A8" s="159" t="s">
        <v>2852</v>
      </c>
      <c r="B8" s="159"/>
      <c r="C8" s="159"/>
      <c r="D8" s="159"/>
      <c r="E8" s="159"/>
      <c r="F8" s="159"/>
      <c r="H8" s="13" t="s">
        <v>454</v>
      </c>
      <c r="I8" s="62">
        <f>IF($D$4="CFA",SUMPRODUCT(--($O$83:$O$1082=$B$4),--((($Q$83:$Q$1082="COMMUN")+($Q$83:$Q$1082="CFA"))&gt;0),--((($R$83:$R$1082="NEG")+($R$83:$R$1082="EXCL"))&gt;0),--($AF$83:$AF$1082=1),$S$83:$S$1082),IF($D$4="PRO",SUMPRODUCT(--($O$83:$O$1082=$B$4),--((($Q$83:$Q$1082="COMMUN")+($Q$83:$Q$1082="PRO"))&gt;0),--((($R$83:$R$1082="NEG")+($R$83:$R$1082="EXCL"))&gt;0),--($AF$83:$AF$1082=1),$T$83:$T$1082),0))</f>
        <v>0</v>
      </c>
      <c r="K8" s="120" t="s">
        <v>3454</v>
      </c>
    </row>
    <row r="9" spans="1:13" ht="18" customHeight="1">
      <c r="A9" s="160"/>
      <c r="B9" s="160"/>
      <c r="C9" s="160"/>
      <c r="D9" s="160"/>
      <c r="E9" s="160"/>
      <c r="F9" s="160"/>
      <c r="H9" s="13" t="s">
        <v>95</v>
      </c>
      <c r="I9" s="62">
        <f>IF($I$6=0,"",ROUND(MAX(0,MIN($I$6,$I$7-$I$8))/$I$6*20,1))</f>
        <v>10</v>
      </c>
      <c r="K9" s="120" t="s">
        <v>3455</v>
      </c>
    </row>
    <row r="10" spans="1:13" ht="27.95" customHeight="1">
      <c r="A10" s="28" t="s">
        <v>455</v>
      </c>
      <c r="B10" s="153" t="s">
        <v>456</v>
      </c>
      <c r="C10" s="154"/>
      <c r="D10" s="154"/>
      <c r="E10" s="154"/>
      <c r="F10" s="155"/>
      <c r="H10" s="13" t="s">
        <v>97</v>
      </c>
      <c r="I10" s="62">
        <f>SUMPRODUCT(--($O$83:$O$1082=$B$4),--($AF$83:$AF$1082=1),--((($R$83:$R$1082="NEG")+($R$83:$R$1082="EXCL"))&gt;0))</f>
        <v>0</v>
      </c>
      <c r="K10" s="120" t="s">
        <v>3456</v>
      </c>
    </row>
    <row r="11" spans="1:13" ht="18" customHeight="1">
      <c r="A11" s="24"/>
      <c r="H11" s="13" t="s">
        <v>457</v>
      </c>
      <c r="I11" s="61" t="str">
        <f>IF($I$9="","",IF($I$9&lt;8,"Insuffisant",IF($I$9&lt;12,"Fragile",IF($I$9&lt;16,"Correct","Maîtrisé"))))</f>
        <v>Fragile</v>
      </c>
      <c r="K11" s="120" t="s">
        <v>3457</v>
      </c>
    </row>
    <row r="12" spans="1:13" ht="27.95" customHeight="1">
      <c r="A12" s="28" t="s">
        <v>458</v>
      </c>
      <c r="B12" s="153" t="s">
        <v>459</v>
      </c>
      <c r="C12" s="154"/>
      <c r="D12" s="154"/>
      <c r="E12" s="154"/>
      <c r="F12" s="155"/>
      <c r="H12" s="13" t="s">
        <v>460</v>
      </c>
      <c r="I12" s="62">
        <f>IF($D$4="CFA",SUMPRODUCT(--($O$83:$O$1082=$B$4),$AJ$83:$AJ$1082),IF($D$4="PRO",SUMPRODUCT(--($O$83:$O$1082=$B$4),$AK$83:$AK$1082),""))</f>
        <v>20</v>
      </c>
      <c r="K12" s="120" t="s">
        <v>3458</v>
      </c>
    </row>
    <row r="13" spans="1:13" ht="18" customHeight="1">
      <c r="H13" s="13" t="s">
        <v>461</v>
      </c>
      <c r="I13" s="62">
        <f>IF($D$4="CFA",SUMPRODUCT(--($O$83:$O$1082=$B$4),--((($Q$83:$Q$1082="COMMUN")+($Q$83:$Q$1082="CFA"))&gt;0),--((($R$83:$R$1082="NEG")+($R$83:$R$1082="EXCL"))&gt;0),--($AG$83:$AG$1082=1),$S$83:$S$1082),IF($D$4="PRO",SUMPRODUCT(--($O$83:$O$1082=$B$4),--((($Q$83:$Q$1082="COMMUN")+($Q$83:$Q$1082="PRO"))&gt;0),--((($R$83:$R$1082="NEG")+($R$83:$R$1082="EXCL"))&gt;0),--($AG$83:$AG$1082=1),$T$83:$T$1082),0))</f>
        <v>0</v>
      </c>
      <c r="K13" s="120" t="s">
        <v>3459</v>
      </c>
    </row>
    <row r="14" spans="1:13" ht="28.5" customHeight="1">
      <c r="A14" s="28" t="s">
        <v>462</v>
      </c>
      <c r="B14" s="30" t="s">
        <v>2</v>
      </c>
      <c r="H14" s="13" t="s">
        <v>96</v>
      </c>
      <c r="I14" s="62">
        <f>IF($I$6=0,"",ROUND(MAX(0,MIN($I$6,$I$12-$I$13))/$I$6*20,1))</f>
        <v>20</v>
      </c>
      <c r="K14" s="120" t="s">
        <v>3460</v>
      </c>
    </row>
    <row r="15" spans="1:13" ht="27.95" customHeight="1">
      <c r="A15" s="29" t="s">
        <v>7</v>
      </c>
      <c r="B15" s="156" t="str">
        <f>IF(UPPER($B$14)="X",IFERROR(INDEX($E$83:$E$282,MATCH($B$4,$A$83:$A$282,0)),""),"Masquée")</f>
        <v>Acheter des produits durables, de qualité, bio, avec un suivi simple des objectifs.</v>
      </c>
      <c r="C15" s="157"/>
      <c r="D15" s="157"/>
      <c r="E15" s="157"/>
      <c r="F15" s="158"/>
      <c r="H15" s="13" t="s">
        <v>463</v>
      </c>
      <c r="I15" s="62">
        <f>IF(OR($I$9="",$I$14=""),"",ROUND($I$14-$I$9,1))</f>
        <v>10</v>
      </c>
    </row>
    <row r="16" spans="1:13" ht="27.95" customHeight="1">
      <c r="A16" s="29" t="s">
        <v>8</v>
      </c>
      <c r="B16" s="156" t="str">
        <f>IF(UPPER($B$14)="X",IFERROR(INDEX($F$83:$F$282,MATCH($B$4,$A$83:$A$282,0)),""),"Masquée")</f>
        <v>Structurer le marché autour d’objectifs EGAlim : produits durables/de qualité, part bio, suivi chiffré, traçabilité et preuves d’exécution.</v>
      </c>
      <c r="C16" s="157"/>
      <c r="D16" s="157"/>
      <c r="E16" s="157"/>
      <c r="F16" s="158"/>
      <c r="H16" s="13" t="s">
        <v>464</v>
      </c>
      <c r="I16" s="61" t="str">
        <f>IF($I$14="","",IF($I$14&lt;8,"Insuffisant",IF($I$14&lt;12,"Fragile",IF($I$14&lt;16,"Correct","Maîtrisé"))))</f>
        <v>Maîtrisé</v>
      </c>
    </row>
    <row r="17" spans="1:11" ht="18" customHeight="1"/>
    <row r="18" spans="1:11" ht="18" customHeight="1">
      <c r="J18" s="3" t="s">
        <v>465</v>
      </c>
      <c r="K18" s="3" t="s">
        <v>466</v>
      </c>
    </row>
    <row r="19" spans="1:11" ht="27.95" customHeight="1">
      <c r="A19" s="31" t="s">
        <v>467</v>
      </c>
      <c r="B19" s="32"/>
      <c r="C19" s="32"/>
      <c r="D19" s="32"/>
      <c r="E19" s="32"/>
      <c r="F19" s="32"/>
      <c r="G19" s="32"/>
      <c r="H19" s="33"/>
      <c r="J19" s="4" t="s">
        <v>468</v>
      </c>
      <c r="K19" s="5" t="str">
        <f>SUBSTITUTE(SUBSTITUTE(SUBSTITUTE(SUBSTITUTE(SUBSTITUTE(SUBSTITUTE(SUBSTITUTE(SUBSTITUTE(SUBSTITUTE(SUBSTITUTE(SUBSTITUTE(SUBSTITUTE(SUBSTITUTE(SUBSTITUTE(SUBSTITUTE(LOWER(TRIM(SUBSTITUTE(SUBSTITUTE(SUBSTITUTE(SUBSTITUTE(SUBSTITUTE(SUBSTITUTE(SUBSTITUTE(SUBSTITUTE(SUBSTITUTE(SUBSTITUTE(SUBSTITUTE(SUBSTITUTE(SUBSTITUTE(SUBSTITUTE(SUBSTITUTE($B$10,CHAR(160)," "),CHAR(10)," "),"."," "),","," "),";"," "),":"," "),"-"," "),"/"," "),"("," "),")"," "),"["," "),"]"," "),"'"," "),"’"," "),""""," "))),"é","e"),"è","e"),"ê","e"),"ë","e"),"à","a"),"â","a"),"ä","a"),"ç","c"),"î","i"),"ï","i"),"ô","o"),"ö","o"),"ù","u"),"û","u"),"ü","u")</f>
        <v>acheter des produits durables et bio</v>
      </c>
    </row>
    <row r="20" spans="1:11" ht="18" customHeight="1">
      <c r="A20" s="34" t="s">
        <v>10</v>
      </c>
      <c r="B20" s="34" t="s">
        <v>11</v>
      </c>
      <c r="C20" s="34" t="s">
        <v>469</v>
      </c>
      <c r="D20" s="34" t="s">
        <v>470</v>
      </c>
      <c r="E20" s="34" t="s">
        <v>471</v>
      </c>
      <c r="F20" s="34" t="s">
        <v>395</v>
      </c>
      <c r="G20" s="34" t="s">
        <v>472</v>
      </c>
      <c r="H20" s="34" t="s">
        <v>473</v>
      </c>
      <c r="J20" s="4" t="s">
        <v>474</v>
      </c>
      <c r="K20" s="5" t="str">
        <f>SUBSTITUTE(SUBSTITUTE(SUBSTITUTE(SUBSTITUTE(SUBSTITUTE(SUBSTITUTE(SUBSTITUTE(SUBSTITUTE(SUBSTITUTE(SUBSTITUTE(SUBSTITUTE(SUBSTITUTE(SUBSTITUTE(SUBSTITUTE(SUBSTITUTE(LOWER(TRIM(SUBSTITUTE(SUBSTITUTE(SUBSTITUTE(SUBSTITUTE(SUBSTITUTE(SUBSTITUTE(SUBSTITUTE(SUBSTITUTE(SUBSTITUTE(SUBSTITUTE(SUBSTITUTE(SUBSTITUTE(SUBSTITUTE(SUBSTITUTE(SUBSTITUTE($B$12,CHAR(160)," "),CHAR(10)," "),"."," "),","," "),";"," "),":"," "),"-"," "),"/"," "),"("," "),")"," "),"["," "),"]"," "),"'"," "),"’"," "),""""," "))),"é","e"),"è","e"),"ê","e"),"ë","e"),"à","a"),"â","a"),"ä","a"),"ç","c"),"î","i"),"ï","i"),"ô","o"),"ö","o"),"ù","u"),"û","u"),"ü","u")</f>
        <v>acheter des produits durables de qualite bio avec suivi</v>
      </c>
    </row>
    <row r="21" spans="1:11" ht="30" customHeight="1">
      <c r="A21" s="35" t="str">
        <f>IFERROR(INDEX($N$83:$N$1082,MATCH(ROWS($A$21:A21),$AN$83:$AN$1082,0)),"")</f>
        <v>C001</v>
      </c>
      <c r="B21" s="35" t="str">
        <f t="shared" ref="B21:B40" si="0">IF($A21="","",INDEX($Q$83:$Q$1082,MATCH($A21,$N$83:$N$1082,0)))</f>
        <v>COMMUN</v>
      </c>
      <c r="C21" s="35" t="str">
        <f t="shared" ref="C21:C40" si="1">IF($A21="","",INDEX($R$83:$R$1082,MATCH($A21,$N$83:$N$1082,0)))</f>
        <v>POS</v>
      </c>
      <c r="D21" s="10" t="str">
        <f t="shared" ref="D21:D40" si="2">IF($A21="","",INDEX($U$83:$U$1082,MATCH($A21,$N$83:$N$1082,0)))</f>
        <v>Objectifs EGAlim</v>
      </c>
      <c r="E21" s="10" t="str">
        <f t="shared" ref="E21:E40" si="3">IF($A21="","",INDEX($V$83:$V$1082,MATCH($A21,$N$83:$N$1082,0)))</f>
        <v>Produits durables</v>
      </c>
      <c r="F21" s="35" t="str">
        <f t="shared" ref="F21:F40" si="4">IF($A21="","",INDEX($AL$83:$AL$1082,MATCH($A21,$N$83:$N$1082,0)))</f>
        <v>Détecté</v>
      </c>
      <c r="G21" s="10" t="str">
        <f t="shared" ref="G21:G40" si="5">IF($A21="","",IF($F21="Détecté","OK",IF($D$4="CFA",INDEX($AB$83:$AB$1082,MATCH($A21,$N$83:$N$1082,0)),INDEX($AC$83:$AC$1082,MATCH($A21,$N$83:$N$1082,0)))))</f>
        <v>OK</v>
      </c>
      <c r="H21" s="10" t="str">
        <f t="shared" ref="H21:H40" si="6">IF($A21="","",INDEX($AD$83:$AD$1082,MATCH($A21,$N$83:$N$1082,0)))</f>
        <v>Critère central : ne pas réduire EGAlim au seul bio.</v>
      </c>
    </row>
    <row r="22" spans="1:11" ht="30" customHeight="1">
      <c r="A22" s="35" t="str">
        <f>IFERROR(INDEX($N$83:$N$1082,MATCH(ROWS($A$21:A22),$AN$83:$AN$1082,0)),"")</f>
        <v>C002</v>
      </c>
      <c r="B22" s="35" t="str">
        <f t="shared" si="0"/>
        <v>COMMUN</v>
      </c>
      <c r="C22" s="35" t="str">
        <f t="shared" si="1"/>
        <v>POS</v>
      </c>
      <c r="D22" s="10" t="str">
        <f t="shared" si="2"/>
        <v>Objectifs EGAlim</v>
      </c>
      <c r="E22" s="10" t="str">
        <f t="shared" si="3"/>
        <v>Qualité alimentaire / nutritionnelle</v>
      </c>
      <c r="F22" s="35" t="str">
        <f t="shared" si="4"/>
        <v>À compléter</v>
      </c>
      <c r="G22" s="10" t="str">
        <f t="shared" si="5"/>
        <v>Ajouter la notion de qualité.</v>
      </c>
      <c r="H22" s="10" t="str">
        <f t="shared" si="6"/>
        <v>La qualité doit apparaître explicitement dans la réponse.</v>
      </c>
    </row>
    <row r="23" spans="1:11" ht="30" customHeight="1">
      <c r="A23" s="35" t="str">
        <f>IFERROR(INDEX($N$83:$N$1082,MATCH(ROWS($A$21:A23),$AN$83:$AN$1082,0)),"")</f>
        <v>C003</v>
      </c>
      <c r="B23" s="35" t="str">
        <f t="shared" si="0"/>
        <v>COMMUN</v>
      </c>
      <c r="C23" s="35" t="str">
        <f t="shared" si="1"/>
        <v>POS</v>
      </c>
      <c r="D23" s="10" t="str">
        <f t="shared" si="2"/>
        <v>Objectifs EGAlim</v>
      </c>
      <c r="E23" s="10" t="str">
        <f t="shared" si="3"/>
        <v>Produits issus de l’agriculture biologique</v>
      </c>
      <c r="F23" s="35" t="str">
        <f t="shared" si="4"/>
        <v>Détecté</v>
      </c>
      <c r="G23" s="10" t="str">
        <f t="shared" si="5"/>
        <v>OK</v>
      </c>
      <c r="H23" s="10" t="str">
        <f t="shared" si="6"/>
        <v>Le bio compte, mais ne suffit pas seul.</v>
      </c>
    </row>
    <row r="24" spans="1:11" ht="30" customHeight="1">
      <c r="A24" s="35" t="str">
        <f>IFERROR(INDEX($N$83:$N$1082,MATCH(ROWS($A$21:A24),$AN$83:$AN$1082,0)),"")</f>
        <v>C004</v>
      </c>
      <c r="B24" s="35" t="str">
        <f t="shared" si="0"/>
        <v>COMMUN</v>
      </c>
      <c r="C24" s="35" t="str">
        <f t="shared" si="1"/>
        <v>POS</v>
      </c>
      <c r="D24" s="10" t="str">
        <f t="shared" si="2"/>
        <v>Pilotage</v>
      </c>
      <c r="E24" s="10" t="str">
        <f t="shared" si="3"/>
        <v>Suivi, indicateurs, traçabilité ou bilan</v>
      </c>
      <c r="F24" s="35" t="str">
        <f t="shared" si="4"/>
        <v>À compléter</v>
      </c>
      <c r="G24" s="10" t="str">
        <f t="shared" si="5"/>
        <v>Ajouter le suivi des objectifs.</v>
      </c>
      <c r="H24" s="10" t="str">
        <f t="shared" si="6"/>
        <v>Sans suivi, le marché n’est pas piloté.</v>
      </c>
    </row>
    <row r="25" spans="1:11" ht="30" customHeight="1">
      <c r="A25" s="35" t="str">
        <f>IFERROR(INDEX($N$83:$N$1082,MATCH(ROWS($A$21:A25),$AN$83:$AN$1082,0)),"")</f>
        <v/>
      </c>
      <c r="B25" s="35" t="str">
        <f t="shared" si="0"/>
        <v/>
      </c>
      <c r="C25" s="35" t="str">
        <f t="shared" si="1"/>
        <v/>
      </c>
      <c r="D25" s="10" t="str">
        <f t="shared" si="2"/>
        <v/>
      </c>
      <c r="E25" s="10" t="str">
        <f t="shared" si="3"/>
        <v/>
      </c>
      <c r="F25" s="35" t="str">
        <f t="shared" si="4"/>
        <v/>
      </c>
      <c r="G25" s="10" t="str">
        <f t="shared" si="5"/>
        <v/>
      </c>
      <c r="H25" s="10" t="str">
        <f t="shared" si="6"/>
        <v/>
      </c>
    </row>
    <row r="26" spans="1:11" ht="30" customHeight="1">
      <c r="A26" s="35" t="str">
        <f>IFERROR(INDEX($N$83:$N$1082,MATCH(ROWS($A$21:A26),$AN$83:$AN$1082,0)),"")</f>
        <v/>
      </c>
      <c r="B26" s="35" t="str">
        <f t="shared" si="0"/>
        <v/>
      </c>
      <c r="C26" s="35" t="str">
        <f t="shared" si="1"/>
        <v/>
      </c>
      <c r="D26" s="10" t="str">
        <f t="shared" si="2"/>
        <v/>
      </c>
      <c r="E26" s="10" t="str">
        <f t="shared" si="3"/>
        <v/>
      </c>
      <c r="F26" s="35" t="str">
        <f t="shared" si="4"/>
        <v/>
      </c>
      <c r="G26" s="10" t="str">
        <f t="shared" si="5"/>
        <v/>
      </c>
      <c r="H26" s="10" t="str">
        <f t="shared" si="6"/>
        <v/>
      </c>
    </row>
    <row r="27" spans="1:11" ht="30" customHeight="1">
      <c r="A27" s="35" t="str">
        <f>IFERROR(INDEX($N$83:$N$1082,MATCH(ROWS($A$21:A27),$AN$83:$AN$1082,0)),"")</f>
        <v/>
      </c>
      <c r="B27" s="35" t="str">
        <f t="shared" si="0"/>
        <v/>
      </c>
      <c r="C27" s="35" t="str">
        <f t="shared" si="1"/>
        <v/>
      </c>
      <c r="D27" s="10" t="str">
        <f t="shared" si="2"/>
        <v/>
      </c>
      <c r="E27" s="10" t="str">
        <f t="shared" si="3"/>
        <v/>
      </c>
      <c r="F27" s="35" t="str">
        <f t="shared" si="4"/>
        <v/>
      </c>
      <c r="G27" s="10" t="str">
        <f t="shared" si="5"/>
        <v/>
      </c>
      <c r="H27" s="10" t="str">
        <f t="shared" si="6"/>
        <v/>
      </c>
    </row>
    <row r="28" spans="1:11" ht="30" customHeight="1">
      <c r="A28" s="35" t="str">
        <f>IFERROR(INDEX($N$83:$N$1082,MATCH(ROWS($A$21:A28),$AN$83:$AN$1082,0)),"")</f>
        <v/>
      </c>
      <c r="B28" s="35" t="str">
        <f t="shared" si="0"/>
        <v/>
      </c>
      <c r="C28" s="35" t="str">
        <f t="shared" si="1"/>
        <v/>
      </c>
      <c r="D28" s="10" t="str">
        <f t="shared" si="2"/>
        <v/>
      </c>
      <c r="E28" s="10" t="str">
        <f t="shared" si="3"/>
        <v/>
      </c>
      <c r="F28" s="35" t="str">
        <f t="shared" si="4"/>
        <v/>
      </c>
      <c r="G28" s="10" t="str">
        <f t="shared" si="5"/>
        <v/>
      </c>
      <c r="H28" s="10" t="str">
        <f t="shared" si="6"/>
        <v/>
      </c>
    </row>
    <row r="29" spans="1:11" ht="30" customHeight="1">
      <c r="A29" s="35" t="str">
        <f>IFERROR(INDEX($N$83:$N$1082,MATCH(ROWS($A$21:A29),$AN$83:$AN$1082,0)),"")</f>
        <v/>
      </c>
      <c r="B29" s="35" t="str">
        <f t="shared" si="0"/>
        <v/>
      </c>
      <c r="C29" s="35" t="str">
        <f t="shared" si="1"/>
        <v/>
      </c>
      <c r="D29" s="10" t="str">
        <f t="shared" si="2"/>
        <v/>
      </c>
      <c r="E29" s="10" t="str">
        <f t="shared" si="3"/>
        <v/>
      </c>
      <c r="F29" s="35" t="str">
        <f t="shared" si="4"/>
        <v/>
      </c>
      <c r="G29" s="10" t="str">
        <f t="shared" si="5"/>
        <v/>
      </c>
      <c r="H29" s="10" t="str">
        <f t="shared" si="6"/>
        <v/>
      </c>
    </row>
    <row r="30" spans="1:11" ht="30" customHeight="1">
      <c r="A30" s="35" t="str">
        <f>IFERROR(INDEX($N$83:$N$1082,MATCH(ROWS($A$21:A30),$AN$83:$AN$1082,0)),"")</f>
        <v/>
      </c>
      <c r="B30" s="35" t="str">
        <f t="shared" si="0"/>
        <v/>
      </c>
      <c r="C30" s="35" t="str">
        <f t="shared" si="1"/>
        <v/>
      </c>
      <c r="D30" s="10" t="str">
        <f t="shared" si="2"/>
        <v/>
      </c>
      <c r="E30" s="10" t="str">
        <f t="shared" si="3"/>
        <v/>
      </c>
      <c r="F30" s="35" t="str">
        <f t="shared" si="4"/>
        <v/>
      </c>
      <c r="G30" s="10" t="str">
        <f t="shared" si="5"/>
        <v/>
      </c>
      <c r="H30" s="10" t="str">
        <f t="shared" si="6"/>
        <v/>
      </c>
    </row>
    <row r="31" spans="1:11" ht="30" customHeight="1">
      <c r="A31" s="35" t="str">
        <f>IFERROR(INDEX($N$83:$N$1082,MATCH(ROWS($A$21:A31),$AN$83:$AN$1082,0)),"")</f>
        <v/>
      </c>
      <c r="B31" s="35" t="str">
        <f t="shared" si="0"/>
        <v/>
      </c>
      <c r="C31" s="35" t="str">
        <f t="shared" si="1"/>
        <v/>
      </c>
      <c r="D31" s="10" t="str">
        <f t="shared" si="2"/>
        <v/>
      </c>
      <c r="E31" s="10" t="str">
        <f t="shared" si="3"/>
        <v/>
      </c>
      <c r="F31" s="35" t="str">
        <f t="shared" si="4"/>
        <v/>
      </c>
      <c r="G31" s="10" t="str">
        <f t="shared" si="5"/>
        <v/>
      </c>
      <c r="H31" s="10" t="str">
        <f t="shared" si="6"/>
        <v/>
      </c>
    </row>
    <row r="32" spans="1:11" ht="30" customHeight="1">
      <c r="A32" s="35" t="str">
        <f>IFERROR(INDEX($N$83:$N$1082,MATCH(ROWS($A$21:A32),$AN$83:$AN$1082,0)),"")</f>
        <v/>
      </c>
      <c r="B32" s="35" t="str">
        <f t="shared" si="0"/>
        <v/>
      </c>
      <c r="C32" s="35" t="str">
        <f t="shared" si="1"/>
        <v/>
      </c>
      <c r="D32" s="10" t="str">
        <f t="shared" si="2"/>
        <v/>
      </c>
      <c r="E32" s="10" t="str">
        <f t="shared" si="3"/>
        <v/>
      </c>
      <c r="F32" s="35" t="str">
        <f t="shared" si="4"/>
        <v/>
      </c>
      <c r="G32" s="10" t="str">
        <f t="shared" si="5"/>
        <v/>
      </c>
      <c r="H32" s="10" t="str">
        <f t="shared" si="6"/>
        <v/>
      </c>
    </row>
    <row r="33" spans="1:8" ht="30" customHeight="1">
      <c r="A33" s="35" t="str">
        <f>IFERROR(INDEX($N$83:$N$1082,MATCH(ROWS($A$21:A33),$AN$83:$AN$1082,0)),"")</f>
        <v/>
      </c>
      <c r="B33" s="35" t="str">
        <f t="shared" si="0"/>
        <v/>
      </c>
      <c r="C33" s="35" t="str">
        <f t="shared" si="1"/>
        <v/>
      </c>
      <c r="D33" s="10" t="str">
        <f t="shared" si="2"/>
        <v/>
      </c>
      <c r="E33" s="10" t="str">
        <f t="shared" si="3"/>
        <v/>
      </c>
      <c r="F33" s="35" t="str">
        <f t="shared" si="4"/>
        <v/>
      </c>
      <c r="G33" s="10" t="str">
        <f t="shared" si="5"/>
        <v/>
      </c>
      <c r="H33" s="10" t="str">
        <f t="shared" si="6"/>
        <v/>
      </c>
    </row>
    <row r="34" spans="1:8" ht="30" customHeight="1">
      <c r="A34" s="35" t="str">
        <f>IFERROR(INDEX($N$83:$N$1082,MATCH(ROWS($A$21:A34),$AN$83:$AN$1082,0)),"")</f>
        <v/>
      </c>
      <c r="B34" s="35" t="str">
        <f t="shared" si="0"/>
        <v/>
      </c>
      <c r="C34" s="35" t="str">
        <f t="shared" si="1"/>
        <v/>
      </c>
      <c r="D34" s="10" t="str">
        <f t="shared" si="2"/>
        <v/>
      </c>
      <c r="E34" s="10" t="str">
        <f t="shared" si="3"/>
        <v/>
      </c>
      <c r="F34" s="35" t="str">
        <f t="shared" si="4"/>
        <v/>
      </c>
      <c r="G34" s="10" t="str">
        <f t="shared" si="5"/>
        <v/>
      </c>
      <c r="H34" s="10" t="str">
        <f t="shared" si="6"/>
        <v/>
      </c>
    </row>
    <row r="35" spans="1:8" ht="30" customHeight="1">
      <c r="A35" s="35" t="str">
        <f>IFERROR(INDEX($N$83:$N$1082,MATCH(ROWS($A$21:A35),$AN$83:$AN$1082,0)),"")</f>
        <v/>
      </c>
      <c r="B35" s="35" t="str">
        <f t="shared" si="0"/>
        <v/>
      </c>
      <c r="C35" s="35" t="str">
        <f t="shared" si="1"/>
        <v/>
      </c>
      <c r="D35" s="10" t="str">
        <f t="shared" si="2"/>
        <v/>
      </c>
      <c r="E35" s="10" t="str">
        <f t="shared" si="3"/>
        <v/>
      </c>
      <c r="F35" s="35" t="str">
        <f t="shared" si="4"/>
        <v/>
      </c>
      <c r="G35" s="10" t="str">
        <f t="shared" si="5"/>
        <v/>
      </c>
      <c r="H35" s="10" t="str">
        <f t="shared" si="6"/>
        <v/>
      </c>
    </row>
    <row r="36" spans="1:8" ht="30" customHeight="1">
      <c r="A36" s="35" t="str">
        <f>IFERROR(INDEX($N$83:$N$1082,MATCH(ROWS($A$21:A36),$AN$83:$AN$1082,0)),"")</f>
        <v/>
      </c>
      <c r="B36" s="35" t="str">
        <f t="shared" si="0"/>
        <v/>
      </c>
      <c r="C36" s="35" t="str">
        <f t="shared" si="1"/>
        <v/>
      </c>
      <c r="D36" s="10" t="str">
        <f t="shared" si="2"/>
        <v/>
      </c>
      <c r="E36" s="10" t="str">
        <f t="shared" si="3"/>
        <v/>
      </c>
      <c r="F36" s="35" t="str">
        <f t="shared" si="4"/>
        <v/>
      </c>
      <c r="G36" s="10" t="str">
        <f t="shared" si="5"/>
        <v/>
      </c>
      <c r="H36" s="10" t="str">
        <f t="shared" si="6"/>
        <v/>
      </c>
    </row>
    <row r="37" spans="1:8" ht="30" customHeight="1">
      <c r="A37" s="35" t="str">
        <f>IFERROR(INDEX($N$83:$N$1082,MATCH(ROWS($A$21:A37),$AN$83:$AN$1082,0)),"")</f>
        <v/>
      </c>
      <c r="B37" s="35" t="str">
        <f t="shared" si="0"/>
        <v/>
      </c>
      <c r="C37" s="35" t="str">
        <f t="shared" si="1"/>
        <v/>
      </c>
      <c r="D37" s="10" t="str">
        <f t="shared" si="2"/>
        <v/>
      </c>
      <c r="E37" s="10" t="str">
        <f t="shared" si="3"/>
        <v/>
      </c>
      <c r="F37" s="35" t="str">
        <f t="shared" si="4"/>
        <v/>
      </c>
      <c r="G37" s="10" t="str">
        <f t="shared" si="5"/>
        <v/>
      </c>
      <c r="H37" s="10" t="str">
        <f t="shared" si="6"/>
        <v/>
      </c>
    </row>
    <row r="38" spans="1:8" ht="30" customHeight="1">
      <c r="A38" s="35" t="str">
        <f>IFERROR(INDEX($N$83:$N$1082,MATCH(ROWS($A$21:A38),$AN$83:$AN$1082,0)),"")</f>
        <v/>
      </c>
      <c r="B38" s="35" t="str">
        <f t="shared" si="0"/>
        <v/>
      </c>
      <c r="C38" s="35" t="str">
        <f t="shared" si="1"/>
        <v/>
      </c>
      <c r="D38" s="10" t="str">
        <f t="shared" si="2"/>
        <v/>
      </c>
      <c r="E38" s="10" t="str">
        <f t="shared" si="3"/>
        <v/>
      </c>
      <c r="F38" s="35" t="str">
        <f t="shared" si="4"/>
        <v/>
      </c>
      <c r="G38" s="10" t="str">
        <f t="shared" si="5"/>
        <v/>
      </c>
      <c r="H38" s="10" t="str">
        <f t="shared" si="6"/>
        <v/>
      </c>
    </row>
    <row r="39" spans="1:8" ht="30" customHeight="1">
      <c r="A39" s="35" t="str">
        <f>IFERROR(INDEX($N$83:$N$1082,MATCH(ROWS($A$21:A39),$AN$83:$AN$1082,0)),"")</f>
        <v/>
      </c>
      <c r="B39" s="35" t="str">
        <f t="shared" si="0"/>
        <v/>
      </c>
      <c r="C39" s="35" t="str">
        <f t="shared" si="1"/>
        <v/>
      </c>
      <c r="D39" s="10" t="str">
        <f t="shared" si="2"/>
        <v/>
      </c>
      <c r="E39" s="10" t="str">
        <f t="shared" si="3"/>
        <v/>
      </c>
      <c r="F39" s="35" t="str">
        <f t="shared" si="4"/>
        <v/>
      </c>
      <c r="G39" s="10" t="str">
        <f t="shared" si="5"/>
        <v/>
      </c>
      <c r="H39" s="10" t="str">
        <f t="shared" si="6"/>
        <v/>
      </c>
    </row>
    <row r="40" spans="1:8" ht="30" customHeight="1">
      <c r="A40" s="35" t="str">
        <f>IFERROR(INDEX($N$83:$N$1082,MATCH(ROWS($A$21:A40),$AN$83:$AN$1082,0)),"")</f>
        <v/>
      </c>
      <c r="B40" s="35" t="str">
        <f t="shared" si="0"/>
        <v/>
      </c>
      <c r="C40" s="35" t="str">
        <f t="shared" si="1"/>
        <v/>
      </c>
      <c r="D40" s="10" t="str">
        <f t="shared" si="2"/>
        <v/>
      </c>
      <c r="E40" s="10" t="str">
        <f t="shared" si="3"/>
        <v/>
      </c>
      <c r="F40" s="35" t="str">
        <f t="shared" si="4"/>
        <v/>
      </c>
      <c r="G40" s="10" t="str">
        <f t="shared" si="5"/>
        <v/>
      </c>
      <c r="H40" s="10" t="str">
        <f t="shared" si="6"/>
        <v/>
      </c>
    </row>
    <row r="41" spans="1:8" ht="18" customHeight="1"/>
    <row r="42" spans="1:8" ht="18" customHeight="1"/>
    <row r="43" spans="1:8" ht="27.95" customHeight="1">
      <c r="A43" s="31" t="s">
        <v>475</v>
      </c>
      <c r="B43" s="32"/>
      <c r="C43" s="32"/>
      <c r="D43" s="32"/>
      <c r="E43" s="32"/>
      <c r="F43" s="32"/>
      <c r="G43" s="32"/>
      <c r="H43" s="33"/>
    </row>
    <row r="44" spans="1:8" ht="18" customHeight="1">
      <c r="A44" s="6" t="s">
        <v>10</v>
      </c>
      <c r="B44" s="6" t="s">
        <v>11</v>
      </c>
      <c r="C44" s="6" t="s">
        <v>469</v>
      </c>
      <c r="D44" s="6" t="s">
        <v>470</v>
      </c>
      <c r="E44" s="6" t="s">
        <v>471</v>
      </c>
      <c r="F44" s="6" t="s">
        <v>395</v>
      </c>
      <c r="G44" s="6" t="s">
        <v>472</v>
      </c>
      <c r="H44" s="6" t="s">
        <v>473</v>
      </c>
    </row>
    <row r="45" spans="1:8" ht="30" customHeight="1">
      <c r="A45" s="35" t="str">
        <f>IFERROR(INDEX($N$83:$N$1082,MATCH(ROWS($A$45:A45),$AN$83:$AN$1082,0)),"")</f>
        <v>C001</v>
      </c>
      <c r="B45" s="35" t="str">
        <f t="shared" ref="B45:B64" si="7">IF($A45="","",INDEX($Q$83:$Q$1082,MATCH($A45,$N$83:$N$1082,0)))</f>
        <v>COMMUN</v>
      </c>
      <c r="C45" s="35" t="str">
        <f t="shared" ref="C45:C64" si="8">IF($A45="","",INDEX($R$83:$R$1082,MATCH($A45,$N$83:$N$1082,0)))</f>
        <v>POS</v>
      </c>
      <c r="D45" s="35" t="str">
        <f t="shared" ref="D45:D64" si="9">IF($A45="","",INDEX($U$83:$U$1082,MATCH($A45,$N$83:$N$1082,0)))</f>
        <v>Objectifs EGAlim</v>
      </c>
      <c r="E45" s="35" t="str">
        <f t="shared" ref="E45:E64" si="10">IF($A45="","",INDEX($V$83:$V$1082,MATCH($A45,$N$83:$N$1082,0)))</f>
        <v>Produits durables</v>
      </c>
      <c r="F45" s="35" t="str">
        <f t="shared" ref="F45:F64" si="11">IF($A45="","",INDEX($AM$83:$AM$1082,MATCH($A45,$N$83:$N$1082,0)))</f>
        <v>Détecté</v>
      </c>
      <c r="G45" s="35" t="str">
        <f t="shared" ref="G45:G64" si="12">IF($A45="","",IF($F45="Détecté","OK",IF($D$4="CFA",INDEX($AB$83:$AB$1082,MATCH($A45,$N$83:$N$1082,0)),INDEX($AC$83:$AC$1082,MATCH($A45,$N$83:$N$1082,0)))))</f>
        <v>OK</v>
      </c>
      <c r="H45" s="10" t="str">
        <f t="shared" ref="H45:H64" si="13">IF($A45="","",INDEX($AD$83:$AD$1082,MATCH($A45,$N$83:$N$1082,0)))</f>
        <v>Critère central : ne pas réduire EGAlim au seul bio.</v>
      </c>
    </row>
    <row r="46" spans="1:8" ht="30" customHeight="1">
      <c r="A46" s="35" t="str">
        <f>IFERROR(INDEX($N$83:$N$1082,MATCH(ROWS($A$45:A46),$AN$83:$AN$1082,0)),"")</f>
        <v>C002</v>
      </c>
      <c r="B46" s="35" t="str">
        <f t="shared" si="7"/>
        <v>COMMUN</v>
      </c>
      <c r="C46" s="35" t="str">
        <f t="shared" si="8"/>
        <v>POS</v>
      </c>
      <c r="D46" s="35" t="str">
        <f t="shared" si="9"/>
        <v>Objectifs EGAlim</v>
      </c>
      <c r="E46" s="35" t="str">
        <f t="shared" si="10"/>
        <v>Qualité alimentaire / nutritionnelle</v>
      </c>
      <c r="F46" s="35" t="str">
        <f t="shared" si="11"/>
        <v>Détecté</v>
      </c>
      <c r="G46" s="35" t="str">
        <f t="shared" si="12"/>
        <v>OK</v>
      </c>
      <c r="H46" s="10" t="str">
        <f t="shared" si="13"/>
        <v>La qualité doit apparaître explicitement dans la réponse.</v>
      </c>
    </row>
    <row r="47" spans="1:8" ht="30" customHeight="1">
      <c r="A47" s="35" t="str">
        <f>IFERROR(INDEX($N$83:$N$1082,MATCH(ROWS($A$45:A47),$AN$83:$AN$1082,0)),"")</f>
        <v>C003</v>
      </c>
      <c r="B47" s="35" t="str">
        <f t="shared" si="7"/>
        <v>COMMUN</v>
      </c>
      <c r="C47" s="35" t="str">
        <f t="shared" si="8"/>
        <v>POS</v>
      </c>
      <c r="D47" s="35" t="str">
        <f t="shared" si="9"/>
        <v>Objectifs EGAlim</v>
      </c>
      <c r="E47" s="35" t="str">
        <f t="shared" si="10"/>
        <v>Produits issus de l’agriculture biologique</v>
      </c>
      <c r="F47" s="35" t="str">
        <f t="shared" si="11"/>
        <v>Détecté</v>
      </c>
      <c r="G47" s="35" t="str">
        <f t="shared" si="12"/>
        <v>OK</v>
      </c>
      <c r="H47" s="10" t="str">
        <f t="shared" si="13"/>
        <v>Le bio compte, mais ne suffit pas seul.</v>
      </c>
    </row>
    <row r="48" spans="1:8" ht="30" customHeight="1">
      <c r="A48" s="35" t="str">
        <f>IFERROR(INDEX($N$83:$N$1082,MATCH(ROWS($A$45:A48),$AN$83:$AN$1082,0)),"")</f>
        <v>C004</v>
      </c>
      <c r="B48" s="35" t="str">
        <f t="shared" si="7"/>
        <v>COMMUN</v>
      </c>
      <c r="C48" s="35" t="str">
        <f t="shared" si="8"/>
        <v>POS</v>
      </c>
      <c r="D48" s="35" t="str">
        <f t="shared" si="9"/>
        <v>Pilotage</v>
      </c>
      <c r="E48" s="35" t="str">
        <f t="shared" si="10"/>
        <v>Suivi, indicateurs, traçabilité ou bilan</v>
      </c>
      <c r="F48" s="35" t="str">
        <f t="shared" si="11"/>
        <v>Détecté</v>
      </c>
      <c r="G48" s="35" t="str">
        <f t="shared" si="12"/>
        <v>OK</v>
      </c>
      <c r="H48" s="10" t="str">
        <f t="shared" si="13"/>
        <v>Sans suivi, le marché n’est pas piloté.</v>
      </c>
    </row>
    <row r="49" spans="1:8" ht="30" customHeight="1">
      <c r="A49" s="35" t="str">
        <f>IFERROR(INDEX($N$83:$N$1082,MATCH(ROWS($A$45:A49),$AN$83:$AN$1082,0)),"")</f>
        <v/>
      </c>
      <c r="B49" s="35" t="str">
        <f t="shared" si="7"/>
        <v/>
      </c>
      <c r="C49" s="35" t="str">
        <f t="shared" si="8"/>
        <v/>
      </c>
      <c r="D49" s="35" t="str">
        <f t="shared" si="9"/>
        <v/>
      </c>
      <c r="E49" s="35" t="str">
        <f t="shared" si="10"/>
        <v/>
      </c>
      <c r="F49" s="35" t="str">
        <f t="shared" si="11"/>
        <v/>
      </c>
      <c r="G49" s="35" t="str">
        <f t="shared" si="12"/>
        <v/>
      </c>
      <c r="H49" s="10" t="str">
        <f t="shared" si="13"/>
        <v/>
      </c>
    </row>
    <row r="50" spans="1:8" ht="30" customHeight="1">
      <c r="A50" s="35" t="str">
        <f>IFERROR(INDEX($N$83:$N$1082,MATCH(ROWS($A$45:A50),$AN$83:$AN$1082,0)),"")</f>
        <v/>
      </c>
      <c r="B50" s="35" t="str">
        <f t="shared" si="7"/>
        <v/>
      </c>
      <c r="C50" s="35" t="str">
        <f t="shared" si="8"/>
        <v/>
      </c>
      <c r="D50" s="35" t="str">
        <f t="shared" si="9"/>
        <v/>
      </c>
      <c r="E50" s="35" t="str">
        <f t="shared" si="10"/>
        <v/>
      </c>
      <c r="F50" s="35" t="str">
        <f t="shared" si="11"/>
        <v/>
      </c>
      <c r="G50" s="35" t="str">
        <f t="shared" si="12"/>
        <v/>
      </c>
      <c r="H50" s="10" t="str">
        <f t="shared" si="13"/>
        <v/>
      </c>
    </row>
    <row r="51" spans="1:8" ht="30" customHeight="1">
      <c r="A51" s="35" t="str">
        <f>IFERROR(INDEX($N$83:$N$1082,MATCH(ROWS($A$45:A51),$AN$83:$AN$1082,0)),"")</f>
        <v/>
      </c>
      <c r="B51" s="35" t="str">
        <f t="shared" si="7"/>
        <v/>
      </c>
      <c r="C51" s="35" t="str">
        <f t="shared" si="8"/>
        <v/>
      </c>
      <c r="D51" s="35" t="str">
        <f t="shared" si="9"/>
        <v/>
      </c>
      <c r="E51" s="35" t="str">
        <f t="shared" si="10"/>
        <v/>
      </c>
      <c r="F51" s="35" t="str">
        <f t="shared" si="11"/>
        <v/>
      </c>
      <c r="G51" s="35" t="str">
        <f t="shared" si="12"/>
        <v/>
      </c>
      <c r="H51" s="10" t="str">
        <f t="shared" si="13"/>
        <v/>
      </c>
    </row>
    <row r="52" spans="1:8" ht="30" customHeight="1">
      <c r="A52" s="35" t="str">
        <f>IFERROR(INDEX($N$83:$N$1082,MATCH(ROWS($A$45:A52),$AN$83:$AN$1082,0)),"")</f>
        <v/>
      </c>
      <c r="B52" s="35" t="str">
        <f t="shared" si="7"/>
        <v/>
      </c>
      <c r="C52" s="35" t="str">
        <f t="shared" si="8"/>
        <v/>
      </c>
      <c r="D52" s="35" t="str">
        <f t="shared" si="9"/>
        <v/>
      </c>
      <c r="E52" s="35" t="str">
        <f t="shared" si="10"/>
        <v/>
      </c>
      <c r="F52" s="35" t="str">
        <f t="shared" si="11"/>
        <v/>
      </c>
      <c r="G52" s="35" t="str">
        <f t="shared" si="12"/>
        <v/>
      </c>
      <c r="H52" s="10" t="str">
        <f t="shared" si="13"/>
        <v/>
      </c>
    </row>
    <row r="53" spans="1:8" ht="30" customHeight="1">
      <c r="A53" s="35" t="str">
        <f>IFERROR(INDEX($N$83:$N$1082,MATCH(ROWS($A$45:A53),$AN$83:$AN$1082,0)),"")</f>
        <v/>
      </c>
      <c r="B53" s="35" t="str">
        <f t="shared" si="7"/>
        <v/>
      </c>
      <c r="C53" s="35" t="str">
        <f t="shared" si="8"/>
        <v/>
      </c>
      <c r="D53" s="35" t="str">
        <f t="shared" si="9"/>
        <v/>
      </c>
      <c r="E53" s="35" t="str">
        <f t="shared" si="10"/>
        <v/>
      </c>
      <c r="F53" s="35" t="str">
        <f t="shared" si="11"/>
        <v/>
      </c>
      <c r="G53" s="35" t="str">
        <f t="shared" si="12"/>
        <v/>
      </c>
      <c r="H53" s="10" t="str">
        <f t="shared" si="13"/>
        <v/>
      </c>
    </row>
    <row r="54" spans="1:8" ht="30" customHeight="1">
      <c r="A54" s="35" t="str">
        <f>IFERROR(INDEX($N$83:$N$1082,MATCH(ROWS($A$45:A54),$AN$83:$AN$1082,0)),"")</f>
        <v/>
      </c>
      <c r="B54" s="35" t="str">
        <f t="shared" si="7"/>
        <v/>
      </c>
      <c r="C54" s="35" t="str">
        <f t="shared" si="8"/>
        <v/>
      </c>
      <c r="D54" s="35" t="str">
        <f t="shared" si="9"/>
        <v/>
      </c>
      <c r="E54" s="35" t="str">
        <f t="shared" si="10"/>
        <v/>
      </c>
      <c r="F54" s="35" t="str">
        <f t="shared" si="11"/>
        <v/>
      </c>
      <c r="G54" s="35" t="str">
        <f t="shared" si="12"/>
        <v/>
      </c>
      <c r="H54" s="10" t="str">
        <f t="shared" si="13"/>
        <v/>
      </c>
    </row>
    <row r="55" spans="1:8" ht="30" customHeight="1">
      <c r="A55" s="35" t="str">
        <f>IFERROR(INDEX($N$83:$N$1082,MATCH(ROWS($A$45:A55),$AN$83:$AN$1082,0)),"")</f>
        <v/>
      </c>
      <c r="B55" s="35" t="str">
        <f t="shared" si="7"/>
        <v/>
      </c>
      <c r="C55" s="35" t="str">
        <f t="shared" si="8"/>
        <v/>
      </c>
      <c r="D55" s="35" t="str">
        <f t="shared" si="9"/>
        <v/>
      </c>
      <c r="E55" s="35" t="str">
        <f t="shared" si="10"/>
        <v/>
      </c>
      <c r="F55" s="35" t="str">
        <f t="shared" si="11"/>
        <v/>
      </c>
      <c r="G55" s="35" t="str">
        <f t="shared" si="12"/>
        <v/>
      </c>
      <c r="H55" s="10" t="str">
        <f t="shared" si="13"/>
        <v/>
      </c>
    </row>
    <row r="56" spans="1:8" ht="30" customHeight="1">
      <c r="A56" s="35" t="str">
        <f>IFERROR(INDEX($N$83:$N$1082,MATCH(ROWS($A$45:A56),$AN$83:$AN$1082,0)),"")</f>
        <v/>
      </c>
      <c r="B56" s="35" t="str">
        <f t="shared" si="7"/>
        <v/>
      </c>
      <c r="C56" s="35" t="str">
        <f t="shared" si="8"/>
        <v/>
      </c>
      <c r="D56" s="35" t="str">
        <f t="shared" si="9"/>
        <v/>
      </c>
      <c r="E56" s="35" t="str">
        <f t="shared" si="10"/>
        <v/>
      </c>
      <c r="F56" s="35" t="str">
        <f t="shared" si="11"/>
        <v/>
      </c>
      <c r="G56" s="35" t="str">
        <f t="shared" si="12"/>
        <v/>
      </c>
      <c r="H56" s="10" t="str">
        <f t="shared" si="13"/>
        <v/>
      </c>
    </row>
    <row r="57" spans="1:8" ht="30" customHeight="1">
      <c r="A57" s="35" t="str">
        <f>IFERROR(INDEX($N$83:$N$1082,MATCH(ROWS($A$45:A57),$AN$83:$AN$1082,0)),"")</f>
        <v/>
      </c>
      <c r="B57" s="35" t="str">
        <f t="shared" si="7"/>
        <v/>
      </c>
      <c r="C57" s="35" t="str">
        <f t="shared" si="8"/>
        <v/>
      </c>
      <c r="D57" s="35" t="str">
        <f t="shared" si="9"/>
        <v/>
      </c>
      <c r="E57" s="35" t="str">
        <f t="shared" si="10"/>
        <v/>
      </c>
      <c r="F57" s="35" t="str">
        <f t="shared" si="11"/>
        <v/>
      </c>
      <c r="G57" s="35" t="str">
        <f t="shared" si="12"/>
        <v/>
      </c>
      <c r="H57" s="10" t="str">
        <f t="shared" si="13"/>
        <v/>
      </c>
    </row>
    <row r="58" spans="1:8" ht="30" customHeight="1">
      <c r="A58" s="35" t="str">
        <f>IFERROR(INDEX($N$83:$N$1082,MATCH(ROWS($A$45:A58),$AN$83:$AN$1082,0)),"")</f>
        <v/>
      </c>
      <c r="B58" s="35" t="str">
        <f t="shared" si="7"/>
        <v/>
      </c>
      <c r="C58" s="35" t="str">
        <f t="shared" si="8"/>
        <v/>
      </c>
      <c r="D58" s="35" t="str">
        <f t="shared" si="9"/>
        <v/>
      </c>
      <c r="E58" s="35" t="str">
        <f t="shared" si="10"/>
        <v/>
      </c>
      <c r="F58" s="35" t="str">
        <f t="shared" si="11"/>
        <v/>
      </c>
      <c r="G58" s="35" t="str">
        <f t="shared" si="12"/>
        <v/>
      </c>
      <c r="H58" s="10" t="str">
        <f t="shared" si="13"/>
        <v/>
      </c>
    </row>
    <row r="59" spans="1:8" ht="30" customHeight="1">
      <c r="A59" s="35" t="str">
        <f>IFERROR(INDEX($N$83:$N$1082,MATCH(ROWS($A$45:A59),$AN$83:$AN$1082,0)),"")</f>
        <v/>
      </c>
      <c r="B59" s="35" t="str">
        <f t="shared" si="7"/>
        <v/>
      </c>
      <c r="C59" s="35" t="str">
        <f t="shared" si="8"/>
        <v/>
      </c>
      <c r="D59" s="35" t="str">
        <f t="shared" si="9"/>
        <v/>
      </c>
      <c r="E59" s="35" t="str">
        <f t="shared" si="10"/>
        <v/>
      </c>
      <c r="F59" s="35" t="str">
        <f t="shared" si="11"/>
        <v/>
      </c>
      <c r="G59" s="35" t="str">
        <f t="shared" si="12"/>
        <v/>
      </c>
      <c r="H59" s="10" t="str">
        <f t="shared" si="13"/>
        <v/>
      </c>
    </row>
    <row r="60" spans="1:8" ht="30" customHeight="1">
      <c r="A60" s="35" t="str">
        <f>IFERROR(INDEX($N$83:$N$1082,MATCH(ROWS($A$45:A60),$AN$83:$AN$1082,0)),"")</f>
        <v/>
      </c>
      <c r="B60" s="35" t="str">
        <f t="shared" si="7"/>
        <v/>
      </c>
      <c r="C60" s="35" t="str">
        <f t="shared" si="8"/>
        <v/>
      </c>
      <c r="D60" s="35" t="str">
        <f t="shared" si="9"/>
        <v/>
      </c>
      <c r="E60" s="35" t="str">
        <f t="shared" si="10"/>
        <v/>
      </c>
      <c r="F60" s="35" t="str">
        <f t="shared" si="11"/>
        <v/>
      </c>
      <c r="G60" s="35" t="str">
        <f t="shared" si="12"/>
        <v/>
      </c>
      <c r="H60" s="10" t="str">
        <f t="shared" si="13"/>
        <v/>
      </c>
    </row>
    <row r="61" spans="1:8" ht="30" customHeight="1">
      <c r="A61" s="35" t="str">
        <f>IFERROR(INDEX($N$83:$N$1082,MATCH(ROWS($A$45:A61),$AN$83:$AN$1082,0)),"")</f>
        <v/>
      </c>
      <c r="B61" s="35" t="str">
        <f t="shared" si="7"/>
        <v/>
      </c>
      <c r="C61" s="35" t="str">
        <f t="shared" si="8"/>
        <v/>
      </c>
      <c r="D61" s="35" t="str">
        <f t="shared" si="9"/>
        <v/>
      </c>
      <c r="E61" s="35" t="str">
        <f t="shared" si="10"/>
        <v/>
      </c>
      <c r="F61" s="35" t="str">
        <f t="shared" si="11"/>
        <v/>
      </c>
      <c r="G61" s="35" t="str">
        <f t="shared" si="12"/>
        <v/>
      </c>
      <c r="H61" s="10" t="str">
        <f t="shared" si="13"/>
        <v/>
      </c>
    </row>
    <row r="62" spans="1:8" ht="30" customHeight="1">
      <c r="A62" s="35" t="str">
        <f>IFERROR(INDEX($N$83:$N$1082,MATCH(ROWS($A$45:A62),$AN$83:$AN$1082,0)),"")</f>
        <v/>
      </c>
      <c r="B62" s="35" t="str">
        <f t="shared" si="7"/>
        <v/>
      </c>
      <c r="C62" s="35" t="str">
        <f t="shared" si="8"/>
        <v/>
      </c>
      <c r="D62" s="35" t="str">
        <f t="shared" si="9"/>
        <v/>
      </c>
      <c r="E62" s="35" t="str">
        <f t="shared" si="10"/>
        <v/>
      </c>
      <c r="F62" s="35" t="str">
        <f t="shared" si="11"/>
        <v/>
      </c>
      <c r="G62" s="35" t="str">
        <f t="shared" si="12"/>
        <v/>
      </c>
      <c r="H62" s="10" t="str">
        <f t="shared" si="13"/>
        <v/>
      </c>
    </row>
    <row r="63" spans="1:8" ht="30" customHeight="1">
      <c r="A63" s="35" t="str">
        <f>IFERROR(INDEX($N$83:$N$1082,MATCH(ROWS($A$45:A63),$AN$83:$AN$1082,0)),"")</f>
        <v/>
      </c>
      <c r="B63" s="35" t="str">
        <f t="shared" si="7"/>
        <v/>
      </c>
      <c r="C63" s="35" t="str">
        <f t="shared" si="8"/>
        <v/>
      </c>
      <c r="D63" s="35" t="str">
        <f t="shared" si="9"/>
        <v/>
      </c>
      <c r="E63" s="35" t="str">
        <f t="shared" si="10"/>
        <v/>
      </c>
      <c r="F63" s="35" t="str">
        <f t="shared" si="11"/>
        <v/>
      </c>
      <c r="G63" s="35" t="str">
        <f t="shared" si="12"/>
        <v/>
      </c>
      <c r="H63" s="10" t="str">
        <f t="shared" si="13"/>
        <v/>
      </c>
    </row>
    <row r="64" spans="1:8" ht="30" customHeight="1">
      <c r="A64" s="35" t="str">
        <f>IFERROR(INDEX($N$83:$N$1082,MATCH(ROWS($A$45:A64),$AN$83:$AN$1082,0)),"")</f>
        <v/>
      </c>
      <c r="B64" s="35" t="str">
        <f t="shared" si="7"/>
        <v/>
      </c>
      <c r="C64" s="35" t="str">
        <f t="shared" si="8"/>
        <v/>
      </c>
      <c r="D64" s="35" t="str">
        <f t="shared" si="9"/>
        <v/>
      </c>
      <c r="E64" s="35" t="str">
        <f t="shared" si="10"/>
        <v/>
      </c>
      <c r="F64" s="35" t="str">
        <f t="shared" si="11"/>
        <v/>
      </c>
      <c r="G64" s="35" t="str">
        <f t="shared" si="12"/>
        <v/>
      </c>
      <c r="H64" s="10" t="str">
        <f t="shared" si="13"/>
        <v/>
      </c>
    </row>
    <row r="65" spans="1:8" ht="18" customHeight="1"/>
    <row r="66" spans="1:8" ht="18" customHeight="1"/>
    <row r="67" spans="1:8" ht="27.95" customHeight="1">
      <c r="A67" s="41" t="s">
        <v>476</v>
      </c>
      <c r="B67" s="37"/>
      <c r="C67" s="37"/>
      <c r="D67" s="37"/>
      <c r="E67" s="37"/>
      <c r="F67" s="37"/>
      <c r="G67" s="37"/>
      <c r="H67" s="38"/>
    </row>
    <row r="68" spans="1:8" ht="18" customHeight="1">
      <c r="A68" s="42" t="s">
        <v>477</v>
      </c>
      <c r="B68" s="39" t="s">
        <v>478</v>
      </c>
      <c r="C68" s="40"/>
      <c r="D68" s="40"/>
      <c r="E68" s="40"/>
      <c r="F68" s="40"/>
      <c r="G68" s="40"/>
      <c r="H68" s="40"/>
    </row>
    <row r="69" spans="1:8" ht="18" customHeight="1">
      <c r="A69" s="42" t="s">
        <v>479</v>
      </c>
      <c r="B69" s="39" t="s">
        <v>480</v>
      </c>
      <c r="C69" s="40"/>
      <c r="D69" s="40"/>
      <c r="E69" s="40"/>
      <c r="F69" s="40"/>
      <c r="G69" s="40"/>
      <c r="H69" s="40"/>
    </row>
    <row r="70" spans="1:8" ht="18" customHeight="1">
      <c r="A70" s="42" t="s">
        <v>481</v>
      </c>
      <c r="B70" s="39" t="s">
        <v>482</v>
      </c>
      <c r="C70" s="40"/>
      <c r="D70" s="40"/>
      <c r="E70" s="40"/>
      <c r="F70" s="40"/>
      <c r="G70" s="40"/>
      <c r="H70" s="40"/>
    </row>
    <row r="71" spans="1:8" ht="18" customHeight="1">
      <c r="A71" s="42" t="s">
        <v>483</v>
      </c>
      <c r="B71" s="39" t="s">
        <v>484</v>
      </c>
      <c r="C71" s="40"/>
      <c r="D71" s="40"/>
      <c r="E71" s="40"/>
      <c r="F71" s="40"/>
      <c r="G71" s="40"/>
      <c r="H71" s="40"/>
    </row>
    <row r="72" spans="1:8" ht="18" customHeight="1">
      <c r="A72" s="42" t="s">
        <v>485</v>
      </c>
      <c r="B72" s="39" t="s">
        <v>486</v>
      </c>
      <c r="C72" s="40"/>
      <c r="D72" s="40"/>
      <c r="E72" s="40"/>
      <c r="F72" s="40"/>
      <c r="G72" s="40"/>
      <c r="H72" s="40"/>
    </row>
    <row r="73" spans="1:8" ht="18" customHeight="1">
      <c r="A73" s="42" t="s">
        <v>487</v>
      </c>
      <c r="B73" s="39" t="s">
        <v>488</v>
      </c>
      <c r="C73" s="40"/>
      <c r="D73" s="40"/>
      <c r="E73" s="40"/>
      <c r="F73" s="40"/>
      <c r="G73" s="40"/>
      <c r="H73" s="40"/>
    </row>
    <row r="74" spans="1:8" ht="18" customHeight="1">
      <c r="A74" s="42" t="s">
        <v>489</v>
      </c>
      <c r="B74" s="39" t="s">
        <v>490</v>
      </c>
      <c r="C74" s="40"/>
      <c r="D74" s="40"/>
      <c r="E74" s="40"/>
      <c r="F74" s="40"/>
      <c r="G74" s="40"/>
      <c r="H74" s="40"/>
    </row>
    <row r="75" spans="1:8" ht="18" customHeight="1">
      <c r="A75" s="42" t="s">
        <v>491</v>
      </c>
      <c r="B75" s="39" t="s">
        <v>492</v>
      </c>
      <c r="C75" s="40"/>
      <c r="D75" s="40"/>
      <c r="E75" s="40"/>
      <c r="F75" s="40"/>
      <c r="G75" s="40"/>
      <c r="H75" s="40"/>
    </row>
    <row r="76" spans="1:8" ht="18" customHeight="1"/>
    <row r="77" spans="1:8" ht="18" customHeight="1"/>
    <row r="78" spans="1:8" ht="18" customHeight="1"/>
    <row r="79" spans="1:8" ht="18" customHeight="1"/>
    <row r="80" spans="1:8" ht="18" customHeight="1"/>
    <row r="81" spans="1:62" ht="18" customHeight="1"/>
    <row r="82" spans="1:62" ht="27.95" customHeight="1">
      <c r="A82" s="43" t="s">
        <v>4</v>
      </c>
      <c r="B82" s="43" t="s">
        <v>5</v>
      </c>
      <c r="C82" s="43" t="s">
        <v>493</v>
      </c>
      <c r="D82" s="43" t="s">
        <v>6</v>
      </c>
      <c r="E82" s="43" t="s">
        <v>7</v>
      </c>
      <c r="F82" s="43" t="s">
        <v>8</v>
      </c>
      <c r="G82" s="43" t="s">
        <v>12</v>
      </c>
      <c r="H82" s="43" t="s">
        <v>13</v>
      </c>
      <c r="I82" s="43" t="s">
        <v>494</v>
      </c>
      <c r="J82" s="43" t="s">
        <v>495</v>
      </c>
      <c r="K82" s="43" t="s">
        <v>496</v>
      </c>
      <c r="L82" s="43" t="s">
        <v>497</v>
      </c>
      <c r="M82" s="43" t="s">
        <v>498</v>
      </c>
      <c r="N82" s="43" t="s">
        <v>10</v>
      </c>
      <c r="O82" s="43" t="s">
        <v>4</v>
      </c>
      <c r="P82" s="43" t="s">
        <v>499</v>
      </c>
      <c r="Q82" s="43" t="s">
        <v>11</v>
      </c>
      <c r="R82" s="43" t="s">
        <v>469</v>
      </c>
      <c r="S82" s="43" t="s">
        <v>500</v>
      </c>
      <c r="T82" s="43" t="s">
        <v>501</v>
      </c>
      <c r="U82" s="43" t="s">
        <v>470</v>
      </c>
      <c r="V82" s="43" t="s">
        <v>471</v>
      </c>
      <c r="W82" s="43" t="s">
        <v>502</v>
      </c>
      <c r="X82" s="43" t="s">
        <v>503</v>
      </c>
      <c r="Y82" s="43" t="s">
        <v>504</v>
      </c>
      <c r="Z82" s="43" t="s">
        <v>505</v>
      </c>
      <c r="AA82" s="43" t="s">
        <v>506</v>
      </c>
      <c r="AB82" s="43" t="s">
        <v>507</v>
      </c>
      <c r="AC82" s="43" t="s">
        <v>508</v>
      </c>
      <c r="AD82" s="43" t="s">
        <v>509</v>
      </c>
      <c r="AE82" s="43" t="s">
        <v>510</v>
      </c>
      <c r="AF82" s="43" t="s">
        <v>511</v>
      </c>
      <c r="AG82" s="43" t="s">
        <v>512</v>
      </c>
      <c r="AH82" s="43" t="s">
        <v>513</v>
      </c>
      <c r="AI82" s="43" t="s">
        <v>514</v>
      </c>
      <c r="AJ82" s="43" t="s">
        <v>515</v>
      </c>
      <c r="AK82" s="43" t="s">
        <v>516</v>
      </c>
      <c r="AL82" s="43" t="s">
        <v>517</v>
      </c>
      <c r="AM82" s="43" t="s">
        <v>518</v>
      </c>
      <c r="AN82" s="43" t="s">
        <v>519</v>
      </c>
      <c r="AO82" s="43" t="s">
        <v>520</v>
      </c>
      <c r="AP82" s="43" t="s">
        <v>521</v>
      </c>
      <c r="AQ82" s="43" t="s">
        <v>522</v>
      </c>
      <c r="AS82" s="47" t="s">
        <v>14</v>
      </c>
      <c r="AT82" s="47" t="s">
        <v>4</v>
      </c>
      <c r="AU82" s="47" t="s">
        <v>11</v>
      </c>
      <c r="AV82" s="47" t="s">
        <v>523</v>
      </c>
      <c r="AW82" s="47" t="s">
        <v>524</v>
      </c>
      <c r="AX82" s="47" t="s">
        <v>525</v>
      </c>
      <c r="AY82" s="47" t="s">
        <v>526</v>
      </c>
      <c r="AZ82" s="47" t="s">
        <v>15</v>
      </c>
      <c r="BA82" s="47" t="s">
        <v>527</v>
      </c>
      <c r="BB82" s="47" t="s">
        <v>9</v>
      </c>
      <c r="BC82" s="47" t="s">
        <v>528</v>
      </c>
      <c r="BD82" s="47" t="s">
        <v>529</v>
      </c>
      <c r="BE82" s="47" t="s">
        <v>530</v>
      </c>
      <c r="BF82" s="47" t="s">
        <v>531</v>
      </c>
      <c r="BH82" s="48" t="s">
        <v>532</v>
      </c>
      <c r="BI82" s="48" t="s">
        <v>533</v>
      </c>
      <c r="BJ82" s="48" t="s">
        <v>236</v>
      </c>
    </row>
    <row r="83" spans="1:62" ht="80.099999999999994" customHeight="1">
      <c r="A83" s="45" t="s">
        <v>47</v>
      </c>
      <c r="B83" s="7" t="s">
        <v>534</v>
      </c>
      <c r="C83" s="7" t="s">
        <v>49</v>
      </c>
      <c r="D83" s="7" t="s">
        <v>535</v>
      </c>
      <c r="E83" s="7" t="s">
        <v>536</v>
      </c>
      <c r="F83" s="7" t="s">
        <v>537</v>
      </c>
      <c r="G83" s="7" t="s">
        <v>538</v>
      </c>
      <c r="H83" s="7" t="s">
        <v>539</v>
      </c>
      <c r="I83" s="7" t="s">
        <v>540</v>
      </c>
      <c r="J83" s="7" t="s">
        <v>541</v>
      </c>
      <c r="K83" s="7" t="s">
        <v>542</v>
      </c>
      <c r="L83" s="11">
        <f t="shared" ref="L83:L114" si="14">COUNTIF($O$83:$O$1082,A83)</f>
        <v>5</v>
      </c>
      <c r="M83" s="11" t="str">
        <f t="shared" ref="M83:M114" si="15">IF(L83&gt;=5,"OK","Critères insuffisants")</f>
        <v>OK</v>
      </c>
      <c r="N83" s="44" t="s">
        <v>50</v>
      </c>
      <c r="O83" s="44" t="s">
        <v>47</v>
      </c>
      <c r="P83" s="44">
        <v>1</v>
      </c>
      <c r="Q83" s="44" t="s">
        <v>51</v>
      </c>
      <c r="R83" s="44" t="s">
        <v>52</v>
      </c>
      <c r="S83" s="44">
        <v>5</v>
      </c>
      <c r="T83" s="44">
        <v>3</v>
      </c>
      <c r="U83" s="44" t="s">
        <v>48</v>
      </c>
      <c r="V83" s="44" t="s">
        <v>543</v>
      </c>
      <c r="W83" s="44" t="s">
        <v>53</v>
      </c>
      <c r="X83" s="44" t="s">
        <v>544</v>
      </c>
      <c r="Y83" s="44" t="s">
        <v>545</v>
      </c>
      <c r="Z83" s="44" t="s">
        <v>103</v>
      </c>
      <c r="AA83" s="44" t="s">
        <v>546</v>
      </c>
      <c r="AB83" s="44" t="s">
        <v>547</v>
      </c>
      <c r="AC83" s="44" t="s">
        <v>548</v>
      </c>
      <c r="AD83" s="44" t="s">
        <v>549</v>
      </c>
      <c r="AE83" s="44" t="s">
        <v>550</v>
      </c>
      <c r="AF83" s="11">
        <f t="shared" ref="AF83:AF146" si="16">IF($O83="","",IF(SUMPRODUCT(--($W83:$AA83&lt;&gt;""),--ISNUMBER(SEARCH(" "&amp;$W83:$AA83&amp;" "," "&amp;$K$19&amp;" ")))&gt;0,1,0))</f>
        <v>1</v>
      </c>
      <c r="AG83" s="11">
        <f t="shared" ref="AG83:AG146" si="17">IF($O83="","",IF(SUMPRODUCT(--($W83:$AA83&lt;&gt;""),--ISNUMBER(SEARCH(" "&amp;$W83:$AA83&amp;" "," "&amp;$K$20&amp;" ")))&gt;0,1,0))</f>
        <v>1</v>
      </c>
      <c r="AH83" s="11">
        <f t="shared" ref="AH83:AH146" si="18">IF(AND($AF83=1,OR($Q83="COMMUN",$Q83="CFA"),$R83="POS"),$S83,0)</f>
        <v>5</v>
      </c>
      <c r="AI83" s="11">
        <f t="shared" ref="AI83:AI146" si="19">IF(AND($AF83=1,OR($Q83="COMMUN",$Q83="PRO"),$R83="POS"),$T83,0)</f>
        <v>3</v>
      </c>
      <c r="AJ83" s="11">
        <f t="shared" ref="AJ83:AJ146" si="20">IF(AND($AG83=1,OR($Q83="COMMUN",$Q83="CFA"),$R83="POS"),$S83,0)</f>
        <v>5</v>
      </c>
      <c r="AK83" s="11">
        <f t="shared" ref="AK83:AK146" si="21">IF(AND($AG83=1,OR($Q83="COMMUN",$Q83="PRO"),$R83="POS"),$T83,0)</f>
        <v>3</v>
      </c>
      <c r="AL83" s="11" t="str">
        <f t="shared" ref="AL83:AL146" si="22">IF($O83&lt;&gt;$B$4,"",IF($R83="POS",IF($AF83=1,"Détecté","À compléter"),IF($AF83=1,"Alerte détectée","Non détecté")))</f>
        <v>Détecté</v>
      </c>
      <c r="AM83" s="11" t="str">
        <f t="shared" ref="AM83:AM146" si="23">IF($O83&lt;&gt;$B$4,"",IF($R83="POS",IF($AG83=1,"Détecté","À compléter"),IF($AG83=1,"Alerte détectée","Non détecté")))</f>
        <v>Détecté</v>
      </c>
      <c r="AN83" s="11">
        <f>IF(AND($O83=$B$4,OR($Q83="COMMUN",$Q83=$D$4),$R83="POS"),COUNTIFS($O$83:$O83,$B$4,$Q$83:$Q83,"COMMUN",$R$83:$R83,"POS")+COUNTIFS($O$83:$O83,$B$4,$Q$83:$Q83,$D$4,$R$83:$R83,"POS"),"")</f>
        <v>1</v>
      </c>
      <c r="AO83" s="11" t="str">
        <f t="shared" ref="AO83:AO146" si="24">IF(AND($O83=$B$4,$AF83=1,OR($R83="NEG",$R83="EXCL")),"⚠","")</f>
        <v/>
      </c>
      <c r="AP83" s="11" t="str">
        <f t="shared" ref="AP83:AP146" si="25">IF(AND($O83=$B$4,$AG83=1,OR($R83="NEG",$R83="EXCL")),"⚠","")</f>
        <v/>
      </c>
      <c r="AQ83" s="11">
        <f t="shared" ref="AQ83:AQ146" si="26">COUNTIF($W83:$AA83,"&lt;&gt;")</f>
        <v>5</v>
      </c>
      <c r="AS83" s="7" t="s">
        <v>16</v>
      </c>
      <c r="AT83" s="7" t="s">
        <v>47</v>
      </c>
      <c r="AU83" s="7" t="s">
        <v>56</v>
      </c>
      <c r="AV83" s="7" t="s">
        <v>456</v>
      </c>
      <c r="AW83" s="8">
        <v>10</v>
      </c>
      <c r="AX83" s="12">
        <f t="shared" ref="AX83:AX114" si="27">IF(OR(BE83=0,AT83=""),"",ROUND(MAX(0,MIN(BE83,BD83-(BF83*5)))/BE83*20,1))</f>
        <v>10</v>
      </c>
      <c r="AY83" s="12">
        <f t="shared" ref="AY83:AY114" si="28">IF(OR(AW83="",AX83=""),"",ROUND(AX83-AW83,1))</f>
        <v>0</v>
      </c>
      <c r="AZ83" s="11" t="str">
        <f t="shared" ref="AZ83:AZ114" si="29">IF(AT83="","",IF(AW83="","À paramétrer",IF(ABS(AY83)&lt;=0.1,"OK","À vérifier")))</f>
        <v>OK</v>
      </c>
      <c r="BA83" s="44" t="s">
        <v>551</v>
      </c>
      <c r="BB83" s="44" t="s">
        <v>552</v>
      </c>
      <c r="BC83" s="11" t="str">
        <f t="shared" ref="BC83:BC114" si="30">SUBSTITUTE(SUBSTITUTE(SUBSTITUTE(SUBSTITUTE(SUBSTITUTE(SUBSTITUTE(SUBSTITUTE(SUBSTITUTE(SUBSTITUTE(SUBSTITUTE(SUBSTITUTE(SUBSTITUTE(SUBSTITUTE(SUBSTITUTE(SUBSTITUTE(LOWER(TRIM(SUBSTITUTE(SUBSTITUTE(SUBSTITUTE(SUBSTITUTE(SUBSTITUTE(SUBSTITUTE(SUBSTITUTE(SUBSTITUTE(SUBSTITUTE(SUBSTITUTE(SUBSTITUTE(SUBSTITUTE(SUBSTITUTE(SUBSTITUTE(SUBSTITUTE($AV83,CHAR(160)," "),CHAR(10)," "),"."," "),","," "),";"," "),":"," "),"-"," "),"/"," "),"("," "),")"," "),"["," "),"]"," "),"'"," "),"’"," "),""""," "))),"é","e"),"è","e"),"ê","e"),"ë","e"),"à","a"),"â","a"),"ä","a"),"ç","c"),"î","i"),"ï","i"),"ô","o"),"ö","o"),"ù","u"),"û","u"),"ü","u")</f>
        <v>acheter des produits durables et bio</v>
      </c>
      <c r="BD83" s="11">
        <f t="shared" ref="BD83:BD114" si="31">IF($AU83="CFA",SUMPRODUCT(--($O$83:$O$1082=$AT83),--((($Q$83:$Q$1082="COMMUN")+($Q$83:$Q$1082="CFA"))&gt;0),--($R$83:$R$1082="POS"),--((((W$83:W$1082&lt;&gt;"")*--ISNUMBER(SEARCH(" "&amp;W$83:W$1082&amp;" "," "&amp;$BC83&amp;" ")))+((X$83:X$1082&lt;&gt;"")*--ISNUMBER(SEARCH(" "&amp;X$83:X$1082&amp;" "," "&amp;$BC83&amp;" ")))+((Y$83:Y$1082&lt;&gt;"")*--ISNUMBER(SEARCH(" "&amp;Y$83:Y$1082&amp;" "," "&amp;$BC83&amp;" ")))+((Z$83:Z$1082&lt;&gt;"")*--ISNUMBER(SEARCH(" "&amp;Z$83:Z$1082&amp;" "," "&amp;$BC83&amp;" ")))+((AA$83:AA$1082&lt;&gt;"")*--ISNUMBER(SEARCH(" "&amp;AA$83:AA$1082&amp;" "," "&amp;$BC83&amp;" "))))&gt;0),$S$83:$S$1082),IF($AU83="PRO",SUMPRODUCT(--($O$83:$O$1082=$AT83),--((($Q$83:$Q$1082="COMMUN")+($Q$83:$Q$1082="PRO"))&gt;0),--($R$83:$R$1082="POS"),--((((W$83:W$1082&lt;&gt;"")*--ISNUMBER(SEARCH(" "&amp;W$83:W$1082&amp;" "," "&amp;$BC83&amp;" ")))+((X$83:X$1082&lt;&gt;"")*--ISNUMBER(SEARCH(" "&amp;X$83:X$1082&amp;" "," "&amp;$BC83&amp;" ")))+((Y$83:Y$1082&lt;&gt;"")*--ISNUMBER(SEARCH(" "&amp;Y$83:Y$1082&amp;" "," "&amp;$BC83&amp;" ")))+((Z$83:Z$1082&lt;&gt;"")*--ISNUMBER(SEARCH(" "&amp;Z$83:Z$1082&amp;" "," "&amp;$BC83&amp;" ")))+((AA$83:AA$1082&lt;&gt;"")*--ISNUMBER(SEARCH(" "&amp;AA$83:AA$1082&amp;" "," "&amp;$BC83&amp;" "))))&gt;0),$T$83:$T$1082),""))</f>
        <v>10</v>
      </c>
      <c r="BE83" s="11">
        <f t="shared" ref="BE83:BE114" si="32">IF($AU83="CFA",SUMPRODUCT(--($O$83:$O$1082=$AT83),--((($Q$83:$Q$1082="COMMUN")+($Q$83:$Q$1082="CFA"))&gt;0),--($R$83:$R$1082="POS"),$S$83:$S$1082),IF($AU83="PRO",SUMPRODUCT(--($O$83:$O$1082=$AT83),--((($Q$83:$Q$1082="COMMUN")+($Q$83:$Q$1082="PRO"))&gt;0),--($R$83:$R$1082="POS"),$T$83:$T$1082),""))</f>
        <v>20</v>
      </c>
      <c r="BF83" s="11">
        <f t="shared" ref="BF83:BF114" si="33">IF($AT83="","",SUMPRODUCT(--($O$83:$O$1082=$AT83),--((($R$83:$R$1082="NEG")+($R$83:$R$1082="EXCL"))&gt;0),--((((W$83:W$1082&lt;&gt;"")*--ISNUMBER(SEARCH(" "&amp;W$83:W$1082&amp;" "," "&amp;$BC83&amp;" ")))+((X$83:X$1082&lt;&gt;"")*--ISNUMBER(SEARCH(" "&amp;X$83:X$1082&amp;" "," "&amp;$BC83&amp;" ")))+((Y$83:Y$1082&lt;&gt;"")*--ISNUMBER(SEARCH(" "&amp;Y$83:Y$1082&amp;" "," "&amp;$BC83&amp;" ")))+((Z$83:Z$1082&lt;&gt;"")*--ISNUMBER(SEARCH(" "&amp;Z$83:Z$1082&amp;" "," "&amp;$BC83&amp;" ")))+((AA$83:AA$1082&lt;&gt;"")*--ISNUMBER(SEARCH(" "&amp;AA$83:AA$1082&amp;" "," "&amp;$BC83&amp;" "))))&gt;0)))</f>
        <v>0</v>
      </c>
      <c r="BH83" s="36" t="s">
        <v>553</v>
      </c>
      <c r="BI83" s="11">
        <f>COUNTA($A$83:$A$282)</f>
        <v>200</v>
      </c>
      <c r="BJ83" s="44" t="s">
        <v>554</v>
      </c>
    </row>
    <row r="84" spans="1:62" ht="80.099999999999994" customHeight="1">
      <c r="A84" s="45" t="s">
        <v>57</v>
      </c>
      <c r="B84" s="7" t="s">
        <v>555</v>
      </c>
      <c r="C84" s="7" t="s">
        <v>556</v>
      </c>
      <c r="D84" s="7" t="s">
        <v>557</v>
      </c>
      <c r="E84" s="7" t="s">
        <v>558</v>
      </c>
      <c r="F84" s="7" t="s">
        <v>559</v>
      </c>
      <c r="G84" s="7" t="s">
        <v>560</v>
      </c>
      <c r="H84" s="7" t="s">
        <v>561</v>
      </c>
      <c r="I84" s="7" t="s">
        <v>562</v>
      </c>
      <c r="J84" s="7" t="s">
        <v>563</v>
      </c>
      <c r="K84" s="7" t="s">
        <v>564</v>
      </c>
      <c r="L84" s="11">
        <f t="shared" si="14"/>
        <v>5</v>
      </c>
      <c r="M84" s="11" t="str">
        <f t="shared" si="15"/>
        <v>OK</v>
      </c>
      <c r="N84" s="44" t="s">
        <v>58</v>
      </c>
      <c r="O84" s="44" t="s">
        <v>47</v>
      </c>
      <c r="P84" s="44">
        <v>2</v>
      </c>
      <c r="Q84" s="44" t="s">
        <v>51</v>
      </c>
      <c r="R84" s="44" t="s">
        <v>52</v>
      </c>
      <c r="S84" s="44">
        <v>5</v>
      </c>
      <c r="T84" s="44">
        <v>4</v>
      </c>
      <c r="U84" s="44" t="s">
        <v>48</v>
      </c>
      <c r="V84" s="44" t="s">
        <v>565</v>
      </c>
      <c r="W84" s="44" t="s">
        <v>566</v>
      </c>
      <c r="X84" s="44" t="s">
        <v>567</v>
      </c>
      <c r="Y84" s="44" t="s">
        <v>231</v>
      </c>
      <c r="Z84" s="44" t="s">
        <v>568</v>
      </c>
      <c r="AA84" s="44" t="s">
        <v>569</v>
      </c>
      <c r="AB84" s="44" t="s">
        <v>570</v>
      </c>
      <c r="AC84" s="44" t="s">
        <v>571</v>
      </c>
      <c r="AD84" s="44" t="s">
        <v>572</v>
      </c>
      <c r="AE84" s="44" t="s">
        <v>550</v>
      </c>
      <c r="AF84" s="11">
        <f t="shared" si="16"/>
        <v>0</v>
      </c>
      <c r="AG84" s="11">
        <f t="shared" si="17"/>
        <v>1</v>
      </c>
      <c r="AH84" s="11">
        <f t="shared" si="18"/>
        <v>0</v>
      </c>
      <c r="AI84" s="11">
        <f t="shared" si="19"/>
        <v>0</v>
      </c>
      <c r="AJ84" s="11">
        <f t="shared" si="20"/>
        <v>5</v>
      </c>
      <c r="AK84" s="11">
        <f t="shared" si="21"/>
        <v>4</v>
      </c>
      <c r="AL84" s="11" t="str">
        <f t="shared" si="22"/>
        <v>À compléter</v>
      </c>
      <c r="AM84" s="11" t="str">
        <f t="shared" si="23"/>
        <v>Détecté</v>
      </c>
      <c r="AN84" s="11">
        <f>IF(AND($O84=$B$4,OR($Q84="COMMUN",$Q84=$D$4),$R84="POS"),COUNTIFS($O$83:$O84,$B$4,$Q$83:$Q84,"COMMUN",$R$83:$R84,"POS")+COUNTIFS($O$83:$O84,$B$4,$Q$83:$Q84,$D$4,$R$83:$R84,"POS"),"")</f>
        <v>2</v>
      </c>
      <c r="AO84" s="11" t="str">
        <f t="shared" si="24"/>
        <v/>
      </c>
      <c r="AP84" s="11" t="str">
        <f t="shared" si="25"/>
        <v/>
      </c>
      <c r="AQ84" s="11">
        <f t="shared" si="26"/>
        <v>5</v>
      </c>
      <c r="AS84" s="7" t="s">
        <v>17</v>
      </c>
      <c r="AT84" s="7" t="s">
        <v>47</v>
      </c>
      <c r="AU84" s="7" t="s">
        <v>56</v>
      </c>
      <c r="AV84" s="7" t="s">
        <v>573</v>
      </c>
      <c r="AW84" s="8">
        <v>20</v>
      </c>
      <c r="AX84" s="12">
        <f t="shared" si="27"/>
        <v>20</v>
      </c>
      <c r="AY84" s="12">
        <f t="shared" si="28"/>
        <v>0</v>
      </c>
      <c r="AZ84" s="11" t="str">
        <f t="shared" si="29"/>
        <v>OK</v>
      </c>
      <c r="BA84" s="44" t="s">
        <v>574</v>
      </c>
      <c r="BB84" s="44" t="s">
        <v>575</v>
      </c>
      <c r="BC84" s="11" t="str">
        <f t="shared" si="30"/>
        <v>durable qualite bio suivi</v>
      </c>
      <c r="BD84" s="11">
        <f t="shared" si="31"/>
        <v>20</v>
      </c>
      <c r="BE84" s="11">
        <f t="shared" si="32"/>
        <v>20</v>
      </c>
      <c r="BF84" s="11">
        <f t="shared" si="33"/>
        <v>0</v>
      </c>
      <c r="BH84" s="36" t="s">
        <v>576</v>
      </c>
      <c r="BI84" s="11">
        <f>COUNTA($N$83:$N$1082)</f>
        <v>1000</v>
      </c>
      <c r="BJ84" s="44" t="s">
        <v>577</v>
      </c>
    </row>
    <row r="85" spans="1:62" ht="80.099999999999994" customHeight="1">
      <c r="A85" s="45" t="s">
        <v>59</v>
      </c>
      <c r="B85" s="7" t="s">
        <v>578</v>
      </c>
      <c r="C85" s="7" t="s">
        <v>579</v>
      </c>
      <c r="D85" s="7" t="s">
        <v>580</v>
      </c>
      <c r="E85" s="7" t="s">
        <v>581</v>
      </c>
      <c r="F85" s="7" t="s">
        <v>582</v>
      </c>
      <c r="G85" s="7" t="s">
        <v>583</v>
      </c>
      <c r="H85" s="7" t="s">
        <v>584</v>
      </c>
      <c r="I85" s="7" t="s">
        <v>585</v>
      </c>
      <c r="J85" s="7" t="s">
        <v>586</v>
      </c>
      <c r="K85" s="7" t="s">
        <v>587</v>
      </c>
      <c r="L85" s="11">
        <f t="shared" si="14"/>
        <v>5</v>
      </c>
      <c r="M85" s="11" t="str">
        <f t="shared" si="15"/>
        <v>OK</v>
      </c>
      <c r="N85" s="44" t="s">
        <v>63</v>
      </c>
      <c r="O85" s="44" t="s">
        <v>47</v>
      </c>
      <c r="P85" s="44">
        <v>3</v>
      </c>
      <c r="Q85" s="44" t="s">
        <v>51</v>
      </c>
      <c r="R85" s="44" t="s">
        <v>52</v>
      </c>
      <c r="S85" s="44">
        <v>5</v>
      </c>
      <c r="T85" s="44">
        <v>3</v>
      </c>
      <c r="U85" s="44" t="s">
        <v>48</v>
      </c>
      <c r="V85" s="44" t="s">
        <v>588</v>
      </c>
      <c r="W85" s="44" t="s">
        <v>54</v>
      </c>
      <c r="X85" s="44" t="s">
        <v>64</v>
      </c>
      <c r="Y85" s="44" t="s">
        <v>589</v>
      </c>
      <c r="Z85" s="44" t="s">
        <v>590</v>
      </c>
      <c r="AA85" s="44" t="s">
        <v>591</v>
      </c>
      <c r="AB85" s="44" t="s">
        <v>592</v>
      </c>
      <c r="AC85" s="44" t="s">
        <v>593</v>
      </c>
      <c r="AD85" s="44" t="s">
        <v>594</v>
      </c>
      <c r="AE85" s="44" t="s">
        <v>550</v>
      </c>
      <c r="AF85" s="11">
        <f t="shared" si="16"/>
        <v>1</v>
      </c>
      <c r="AG85" s="11">
        <f t="shared" si="17"/>
        <v>1</v>
      </c>
      <c r="AH85" s="11">
        <f t="shared" si="18"/>
        <v>5</v>
      </c>
      <c r="AI85" s="11">
        <f t="shared" si="19"/>
        <v>3</v>
      </c>
      <c r="AJ85" s="11">
        <f t="shared" si="20"/>
        <v>5</v>
      </c>
      <c r="AK85" s="11">
        <f t="shared" si="21"/>
        <v>3</v>
      </c>
      <c r="AL85" s="11" t="str">
        <f t="shared" si="22"/>
        <v>Détecté</v>
      </c>
      <c r="AM85" s="11" t="str">
        <f t="shared" si="23"/>
        <v>Détecté</v>
      </c>
      <c r="AN85" s="11">
        <f>IF(AND($O85=$B$4,OR($Q85="COMMUN",$Q85=$D$4),$R85="POS"),COUNTIFS($O$83:$O85,$B$4,$Q$83:$Q85,"COMMUN",$R$83:$R85,"POS")+COUNTIFS($O$83:$O85,$B$4,$Q$83:$Q85,$D$4,$R$83:$R85,"POS"),"")</f>
        <v>3</v>
      </c>
      <c r="AO85" s="11" t="str">
        <f t="shared" si="24"/>
        <v/>
      </c>
      <c r="AP85" s="11" t="str">
        <f t="shared" si="25"/>
        <v/>
      </c>
      <c r="AQ85" s="11">
        <f t="shared" si="26"/>
        <v>5</v>
      </c>
      <c r="AS85" s="7" t="s">
        <v>18</v>
      </c>
      <c r="AT85" s="7" t="s">
        <v>47</v>
      </c>
      <c r="AU85" s="7" t="s">
        <v>60</v>
      </c>
      <c r="AV85" s="7" t="s">
        <v>595</v>
      </c>
      <c r="AW85" s="8">
        <v>20</v>
      </c>
      <c r="AX85" s="12">
        <f t="shared" si="27"/>
        <v>20</v>
      </c>
      <c r="AY85" s="12">
        <f t="shared" si="28"/>
        <v>0</v>
      </c>
      <c r="AZ85" s="11" t="str">
        <f t="shared" si="29"/>
        <v>OK</v>
      </c>
      <c r="BA85" s="44" t="s">
        <v>596</v>
      </c>
      <c r="BB85" s="44" t="s">
        <v>575</v>
      </c>
      <c r="BC85" s="11" t="str">
        <f t="shared" si="30"/>
        <v>durabilite qualite bio suivi egalim objectifs chiffres</v>
      </c>
      <c r="BD85" s="11">
        <f t="shared" si="31"/>
        <v>20</v>
      </c>
      <c r="BE85" s="11">
        <f t="shared" si="32"/>
        <v>20</v>
      </c>
      <c r="BF85" s="11">
        <f t="shared" si="33"/>
        <v>0</v>
      </c>
      <c r="BH85" s="36" t="s">
        <v>597</v>
      </c>
      <c r="BI85" s="11">
        <f>COUNTIF($M$83:$M$282,"Critères insuffisants")</f>
        <v>0</v>
      </c>
      <c r="BJ85" s="44" t="s">
        <v>598</v>
      </c>
    </row>
    <row r="86" spans="1:62" ht="80.099999999999994" customHeight="1">
      <c r="A86" s="45" t="s">
        <v>65</v>
      </c>
      <c r="B86" s="7" t="s">
        <v>599</v>
      </c>
      <c r="C86" s="7" t="s">
        <v>600</v>
      </c>
      <c r="D86" s="7" t="s">
        <v>601</v>
      </c>
      <c r="E86" s="7" t="s">
        <v>602</v>
      </c>
      <c r="F86" s="7" t="s">
        <v>603</v>
      </c>
      <c r="G86" s="7" t="s">
        <v>604</v>
      </c>
      <c r="H86" s="7" t="s">
        <v>605</v>
      </c>
      <c r="I86" s="7" t="s">
        <v>606</v>
      </c>
      <c r="J86" s="7" t="s">
        <v>607</v>
      </c>
      <c r="K86" s="7" t="s">
        <v>608</v>
      </c>
      <c r="L86" s="11">
        <f t="shared" si="14"/>
        <v>5</v>
      </c>
      <c r="M86" s="11" t="str">
        <f t="shared" si="15"/>
        <v>OK</v>
      </c>
      <c r="N86" s="44" t="s">
        <v>67</v>
      </c>
      <c r="O86" s="44" t="s">
        <v>47</v>
      </c>
      <c r="P86" s="44">
        <v>4</v>
      </c>
      <c r="Q86" s="44" t="s">
        <v>51</v>
      </c>
      <c r="R86" s="44" t="s">
        <v>52</v>
      </c>
      <c r="S86" s="44">
        <v>5</v>
      </c>
      <c r="T86" s="44">
        <v>5</v>
      </c>
      <c r="U86" s="44" t="s">
        <v>609</v>
      </c>
      <c r="V86" s="44" t="s">
        <v>610</v>
      </c>
      <c r="W86" s="44" t="s">
        <v>55</v>
      </c>
      <c r="X86" s="44" t="s">
        <v>241</v>
      </c>
      <c r="Y86" s="44" t="s">
        <v>198</v>
      </c>
      <c r="Z86" s="44" t="s">
        <v>611</v>
      </c>
      <c r="AA86" s="44" t="s">
        <v>612</v>
      </c>
      <c r="AB86" s="44" t="s">
        <v>613</v>
      </c>
      <c r="AC86" s="44" t="s">
        <v>614</v>
      </c>
      <c r="AD86" s="44" t="s">
        <v>615</v>
      </c>
      <c r="AE86" s="44" t="s">
        <v>550</v>
      </c>
      <c r="AF86" s="11">
        <f t="shared" si="16"/>
        <v>0</v>
      </c>
      <c r="AG86" s="11">
        <f t="shared" si="17"/>
        <v>1</v>
      </c>
      <c r="AH86" s="11">
        <f t="shared" si="18"/>
        <v>0</v>
      </c>
      <c r="AI86" s="11">
        <f t="shared" si="19"/>
        <v>0</v>
      </c>
      <c r="AJ86" s="11">
        <f t="shared" si="20"/>
        <v>5</v>
      </c>
      <c r="AK86" s="11">
        <f t="shared" si="21"/>
        <v>5</v>
      </c>
      <c r="AL86" s="11" t="str">
        <f t="shared" si="22"/>
        <v>À compléter</v>
      </c>
      <c r="AM86" s="11" t="str">
        <f t="shared" si="23"/>
        <v>Détecté</v>
      </c>
      <c r="AN86" s="11">
        <f>IF(AND($O86=$B$4,OR($Q86="COMMUN",$Q86=$D$4),$R86="POS"),COUNTIFS($O$83:$O86,$B$4,$Q$83:$Q86,"COMMUN",$R$83:$R86,"POS")+COUNTIFS($O$83:$O86,$B$4,$Q$83:$Q86,$D$4,$R$83:$R86,"POS"),"")</f>
        <v>4</v>
      </c>
      <c r="AO86" s="11" t="str">
        <f t="shared" si="24"/>
        <v/>
      </c>
      <c r="AP86" s="11" t="str">
        <f t="shared" si="25"/>
        <v/>
      </c>
      <c r="AQ86" s="11">
        <f t="shared" si="26"/>
        <v>5</v>
      </c>
      <c r="AS86" s="7" t="s">
        <v>19</v>
      </c>
      <c r="AT86" s="7" t="s">
        <v>47</v>
      </c>
      <c r="AU86" s="7" t="s">
        <v>60</v>
      </c>
      <c r="AV86" s="7" t="s">
        <v>54</v>
      </c>
      <c r="AW86" s="8">
        <v>3</v>
      </c>
      <c r="AX86" s="12">
        <f t="shared" si="27"/>
        <v>3</v>
      </c>
      <c r="AY86" s="12">
        <f t="shared" si="28"/>
        <v>0</v>
      </c>
      <c r="AZ86" s="11" t="str">
        <f t="shared" si="29"/>
        <v>OK</v>
      </c>
      <c r="BA86" s="44" t="s">
        <v>616</v>
      </c>
      <c r="BB86" s="44" t="s">
        <v>617</v>
      </c>
      <c r="BC86" s="11" t="str">
        <f t="shared" si="30"/>
        <v>bio</v>
      </c>
      <c r="BD86" s="11">
        <f t="shared" si="31"/>
        <v>3</v>
      </c>
      <c r="BE86" s="11">
        <f t="shared" si="32"/>
        <v>20</v>
      </c>
      <c r="BF86" s="11">
        <f t="shared" si="33"/>
        <v>0</v>
      </c>
      <c r="BH86" s="36" t="s">
        <v>618</v>
      </c>
      <c r="BI86" s="11">
        <f>COUNTIFS($AQ$83:$AQ$1082,0,$O$83:$O$1082,"&lt;&gt;")</f>
        <v>980</v>
      </c>
      <c r="BJ86" s="44" t="s">
        <v>619</v>
      </c>
    </row>
    <row r="87" spans="1:62" ht="80.099999999999994" customHeight="1">
      <c r="A87" s="45" t="s">
        <v>68</v>
      </c>
      <c r="B87" s="7" t="s">
        <v>620</v>
      </c>
      <c r="C87" s="7" t="s">
        <v>621</v>
      </c>
      <c r="D87" s="7" t="s">
        <v>622</v>
      </c>
      <c r="E87" s="7" t="s">
        <v>623</v>
      </c>
      <c r="F87" s="7" t="s">
        <v>624</v>
      </c>
      <c r="G87" s="7" t="s">
        <v>625</v>
      </c>
      <c r="H87" s="7" t="s">
        <v>626</v>
      </c>
      <c r="I87" s="7" t="s">
        <v>627</v>
      </c>
      <c r="J87" s="7" t="s">
        <v>628</v>
      </c>
      <c r="K87" s="7" t="s">
        <v>629</v>
      </c>
      <c r="L87" s="11">
        <f t="shared" si="14"/>
        <v>5</v>
      </c>
      <c r="M87" s="11" t="str">
        <f t="shared" si="15"/>
        <v>OK</v>
      </c>
      <c r="N87" s="44" t="s">
        <v>70</v>
      </c>
      <c r="O87" s="44" t="s">
        <v>47</v>
      </c>
      <c r="P87" s="44">
        <v>5</v>
      </c>
      <c r="Q87" s="44" t="s">
        <v>60</v>
      </c>
      <c r="R87" s="44" t="s">
        <v>52</v>
      </c>
      <c r="S87" s="44">
        <v>0</v>
      </c>
      <c r="T87" s="44">
        <v>5</v>
      </c>
      <c r="U87" s="44" t="s">
        <v>630</v>
      </c>
      <c r="V87" s="44" t="s">
        <v>631</v>
      </c>
      <c r="W87" s="44" t="s">
        <v>78</v>
      </c>
      <c r="X87" s="44" t="s">
        <v>632</v>
      </c>
      <c r="Y87" s="44" t="s">
        <v>633</v>
      </c>
      <c r="Z87" s="44" t="s">
        <v>634</v>
      </c>
      <c r="AA87" s="44" t="s">
        <v>635</v>
      </c>
      <c r="AB87" s="44" t="s">
        <v>636</v>
      </c>
      <c r="AC87" s="44" t="s">
        <v>637</v>
      </c>
      <c r="AD87" s="44" t="s">
        <v>638</v>
      </c>
      <c r="AE87" s="44" t="s">
        <v>550</v>
      </c>
      <c r="AF87" s="11">
        <f t="shared" si="16"/>
        <v>0</v>
      </c>
      <c r="AG87" s="11">
        <f t="shared" si="17"/>
        <v>0</v>
      </c>
      <c r="AH87" s="11">
        <f t="shared" si="18"/>
        <v>0</v>
      </c>
      <c r="AI87" s="11">
        <f t="shared" si="19"/>
        <v>0</v>
      </c>
      <c r="AJ87" s="11">
        <f t="shared" si="20"/>
        <v>0</v>
      </c>
      <c r="AK87" s="11">
        <f t="shared" si="21"/>
        <v>0</v>
      </c>
      <c r="AL87" s="11" t="str">
        <f t="shared" si="22"/>
        <v>À compléter</v>
      </c>
      <c r="AM87" s="11" t="str">
        <f t="shared" si="23"/>
        <v>À compléter</v>
      </c>
      <c r="AN87" s="11" t="str">
        <f>IF(AND($O87=$B$4,OR($Q87="COMMUN",$Q87=$D$4),$R87="POS"),COUNTIFS($O$83:$O87,$B$4,$Q$83:$Q87,"COMMUN",$R$83:$R87,"POS")+COUNTIFS($O$83:$O87,$B$4,$Q$83:$Q87,$D$4,$R$83:$R87,"POS"),"")</f>
        <v/>
      </c>
      <c r="AO87" s="11" t="str">
        <f t="shared" si="24"/>
        <v/>
      </c>
      <c r="AP87" s="11" t="str">
        <f t="shared" si="25"/>
        <v/>
      </c>
      <c r="AQ87" s="11">
        <f t="shared" si="26"/>
        <v>5</v>
      </c>
      <c r="AS87" s="7" t="s">
        <v>20</v>
      </c>
      <c r="AT87" s="7" t="s">
        <v>57</v>
      </c>
      <c r="AU87" s="7" t="s">
        <v>56</v>
      </c>
      <c r="AV87" s="7" t="s">
        <v>639</v>
      </c>
      <c r="AW87" s="8">
        <v>17</v>
      </c>
      <c r="AX87" s="12">
        <f t="shared" si="27"/>
        <v>17</v>
      </c>
      <c r="AY87" s="12">
        <f t="shared" si="28"/>
        <v>0</v>
      </c>
      <c r="AZ87" s="11" t="str">
        <f t="shared" si="29"/>
        <v>OK</v>
      </c>
      <c r="BA87" s="44" t="s">
        <v>640</v>
      </c>
      <c r="BB87" s="44" t="s">
        <v>641</v>
      </c>
      <c r="BC87" s="11" t="str">
        <f t="shared" si="30"/>
        <v>je controle la temperature la dlc le bon de livraison et je refuse si non conforme</v>
      </c>
      <c r="BD87" s="11">
        <f t="shared" si="31"/>
        <v>17</v>
      </c>
      <c r="BE87" s="11">
        <f t="shared" si="32"/>
        <v>20</v>
      </c>
      <c r="BF87" s="11">
        <f t="shared" si="33"/>
        <v>0</v>
      </c>
      <c r="BH87" s="36" t="s">
        <v>642</v>
      </c>
      <c r="BI87" s="11">
        <f>SUMPRODUCT(--($R$83:$R$1082="POS"),--(($S$83:$S$1082+$T$83:$T$1082)=0))</f>
        <v>980</v>
      </c>
      <c r="BJ87" s="44" t="s">
        <v>643</v>
      </c>
    </row>
    <row r="88" spans="1:62" ht="80.099999999999994" customHeight="1">
      <c r="A88" s="45" t="s">
        <v>72</v>
      </c>
      <c r="B88" s="7" t="s">
        <v>620</v>
      </c>
      <c r="C88" s="7" t="s">
        <v>644</v>
      </c>
      <c r="D88" s="7" t="s">
        <v>622</v>
      </c>
      <c r="E88" s="7" t="s">
        <v>623</v>
      </c>
      <c r="F88" s="7" t="s">
        <v>624</v>
      </c>
      <c r="G88" s="7" t="s">
        <v>625</v>
      </c>
      <c r="H88" s="7" t="s">
        <v>626</v>
      </c>
      <c r="I88" s="7" t="s">
        <v>627</v>
      </c>
      <c r="J88" s="7" t="s">
        <v>628</v>
      </c>
      <c r="K88" s="7" t="s">
        <v>629</v>
      </c>
      <c r="L88" s="11">
        <f t="shared" si="14"/>
        <v>5</v>
      </c>
      <c r="M88" s="11" t="str">
        <f t="shared" si="15"/>
        <v>OK</v>
      </c>
      <c r="N88" s="44" t="s">
        <v>73</v>
      </c>
      <c r="O88" s="44" t="s">
        <v>57</v>
      </c>
      <c r="P88" s="44">
        <v>1</v>
      </c>
      <c r="Q88" s="44" t="s">
        <v>51</v>
      </c>
      <c r="R88" s="44" t="s">
        <v>52</v>
      </c>
      <c r="S88" s="44">
        <v>5</v>
      </c>
      <c r="T88" s="44">
        <v>4</v>
      </c>
      <c r="U88" s="44" t="s">
        <v>283</v>
      </c>
      <c r="V88" s="44" t="s">
        <v>645</v>
      </c>
      <c r="W88" s="44" t="s">
        <v>646</v>
      </c>
      <c r="X88" s="44" t="s">
        <v>647</v>
      </c>
      <c r="Y88" s="44" t="s">
        <v>648</v>
      </c>
      <c r="Z88" s="44" t="s">
        <v>649</v>
      </c>
      <c r="AA88" s="44" t="s">
        <v>650</v>
      </c>
      <c r="AB88" s="44" t="s">
        <v>651</v>
      </c>
      <c r="AC88" s="44" t="s">
        <v>652</v>
      </c>
      <c r="AD88" s="44" t="s">
        <v>653</v>
      </c>
      <c r="AE88" s="44" t="s">
        <v>654</v>
      </c>
      <c r="AF88" s="11">
        <f t="shared" si="16"/>
        <v>0</v>
      </c>
      <c r="AG88" s="11">
        <f t="shared" si="17"/>
        <v>0</v>
      </c>
      <c r="AH88" s="11">
        <f t="shared" si="18"/>
        <v>0</v>
      </c>
      <c r="AI88" s="11">
        <f t="shared" si="19"/>
        <v>0</v>
      </c>
      <c r="AJ88" s="11">
        <f t="shared" si="20"/>
        <v>0</v>
      </c>
      <c r="AK88" s="11">
        <f t="shared" si="21"/>
        <v>0</v>
      </c>
      <c r="AL88" s="11" t="str">
        <f t="shared" si="22"/>
        <v/>
      </c>
      <c r="AM88" s="11" t="str">
        <f t="shared" si="23"/>
        <v/>
      </c>
      <c r="AN88" s="11" t="str">
        <f>IF(AND($O88=$B$4,OR($Q88="COMMUN",$Q88=$D$4),$R88="POS"),COUNTIFS($O$83:$O88,$B$4,$Q$83:$Q88,"COMMUN",$R$83:$R88,"POS")+COUNTIFS($O$83:$O88,$B$4,$Q$83:$Q88,$D$4,$R$83:$R88,"POS"),"")</f>
        <v/>
      </c>
      <c r="AO88" s="11" t="str">
        <f t="shared" si="24"/>
        <v/>
      </c>
      <c r="AP88" s="11" t="str">
        <f t="shared" si="25"/>
        <v/>
      </c>
      <c r="AQ88" s="11">
        <f t="shared" si="26"/>
        <v>5</v>
      </c>
      <c r="AS88" s="7" t="s">
        <v>21</v>
      </c>
      <c r="AT88" s="7" t="s">
        <v>57</v>
      </c>
      <c r="AU88" s="7" t="s">
        <v>60</v>
      </c>
      <c r="AV88" s="7" t="s">
        <v>655</v>
      </c>
      <c r="AW88" s="8">
        <v>20</v>
      </c>
      <c r="AX88" s="12">
        <f t="shared" si="27"/>
        <v>20</v>
      </c>
      <c r="AY88" s="12">
        <f t="shared" si="28"/>
        <v>0</v>
      </c>
      <c r="AZ88" s="11" t="str">
        <f t="shared" si="29"/>
        <v>OK</v>
      </c>
      <c r="BA88" s="44" t="s">
        <v>656</v>
      </c>
      <c r="BB88" s="44" t="s">
        <v>575</v>
      </c>
      <c r="BC88" s="11" t="str">
        <f t="shared" si="30"/>
        <v>temperature a reception emballage dlc bon de livraison lot tracabilite enregistrement et refus si ecart</v>
      </c>
      <c r="BD88" s="11">
        <f t="shared" si="31"/>
        <v>20</v>
      </c>
      <c r="BE88" s="11">
        <f t="shared" si="32"/>
        <v>20</v>
      </c>
      <c r="BF88" s="11">
        <f t="shared" si="33"/>
        <v>0</v>
      </c>
      <c r="BH88" s="36" t="s">
        <v>657</v>
      </c>
      <c r="BI88" s="11">
        <f>SUMPRODUCT(--($O$83:$O$1082&lt;&gt;""),--ISNA(MATCH($O$83:$O$1082,$A$83:$A$282,0)))</f>
        <v>0</v>
      </c>
      <c r="BJ88" s="44" t="s">
        <v>658</v>
      </c>
    </row>
    <row r="89" spans="1:62" ht="80.099999999999994" customHeight="1">
      <c r="A89" s="45" t="s">
        <v>76</v>
      </c>
      <c r="B89" s="7" t="s">
        <v>620</v>
      </c>
      <c r="C89" s="7" t="s">
        <v>659</v>
      </c>
      <c r="D89" s="7" t="s">
        <v>622</v>
      </c>
      <c r="E89" s="7" t="s">
        <v>623</v>
      </c>
      <c r="F89" s="7" t="s">
        <v>624</v>
      </c>
      <c r="G89" s="7" t="s">
        <v>625</v>
      </c>
      <c r="H89" s="7" t="s">
        <v>626</v>
      </c>
      <c r="I89" s="7" t="s">
        <v>627</v>
      </c>
      <c r="J89" s="7" t="s">
        <v>628</v>
      </c>
      <c r="K89" s="7" t="s">
        <v>629</v>
      </c>
      <c r="L89" s="11">
        <f t="shared" si="14"/>
        <v>5</v>
      </c>
      <c r="M89" s="11" t="str">
        <f t="shared" si="15"/>
        <v>OK</v>
      </c>
      <c r="N89" s="44" t="s">
        <v>77</v>
      </c>
      <c r="O89" s="44" t="s">
        <v>57</v>
      </c>
      <c r="P89" s="44">
        <v>2</v>
      </c>
      <c r="Q89" s="44" t="s">
        <v>51</v>
      </c>
      <c r="R89" s="44" t="s">
        <v>52</v>
      </c>
      <c r="S89" s="44">
        <v>5</v>
      </c>
      <c r="T89" s="44">
        <v>4</v>
      </c>
      <c r="U89" s="44" t="s">
        <v>283</v>
      </c>
      <c r="V89" s="44" t="s">
        <v>660</v>
      </c>
      <c r="W89" s="44" t="s">
        <v>276</v>
      </c>
      <c r="X89" s="44" t="s">
        <v>258</v>
      </c>
      <c r="Y89" s="44" t="s">
        <v>661</v>
      </c>
      <c r="Z89" s="44" t="s">
        <v>662</v>
      </c>
      <c r="AA89" s="44" t="s">
        <v>663</v>
      </c>
      <c r="AB89" s="44" t="s">
        <v>664</v>
      </c>
      <c r="AC89" s="44" t="s">
        <v>665</v>
      </c>
      <c r="AD89" s="44" t="s">
        <v>666</v>
      </c>
      <c r="AE89" s="44" t="s">
        <v>550</v>
      </c>
      <c r="AF89" s="11">
        <f t="shared" si="16"/>
        <v>0</v>
      </c>
      <c r="AG89" s="11">
        <f t="shared" si="17"/>
        <v>0</v>
      </c>
      <c r="AH89" s="11">
        <f t="shared" si="18"/>
        <v>0</v>
      </c>
      <c r="AI89" s="11">
        <f t="shared" si="19"/>
        <v>0</v>
      </c>
      <c r="AJ89" s="11">
        <f t="shared" si="20"/>
        <v>0</v>
      </c>
      <c r="AK89" s="11">
        <f t="shared" si="21"/>
        <v>0</v>
      </c>
      <c r="AL89" s="11" t="str">
        <f t="shared" si="22"/>
        <v/>
      </c>
      <c r="AM89" s="11" t="str">
        <f t="shared" si="23"/>
        <v/>
      </c>
      <c r="AN89" s="11" t="str">
        <f>IF(AND($O89=$B$4,OR($Q89="COMMUN",$Q89=$D$4),$R89="POS"),COUNTIFS($O$83:$O89,$B$4,$Q$83:$Q89,"COMMUN",$R$83:$R89,"POS")+COUNTIFS($O$83:$O89,$B$4,$Q$83:$Q89,$D$4,$R$83:$R89,"POS"),"")</f>
        <v/>
      </c>
      <c r="AO89" s="11" t="str">
        <f t="shared" si="24"/>
        <v/>
      </c>
      <c r="AP89" s="11" t="str">
        <f t="shared" si="25"/>
        <v/>
      </c>
      <c r="AQ89" s="11">
        <f t="shared" si="26"/>
        <v>5</v>
      </c>
      <c r="AS89" s="7" t="s">
        <v>22</v>
      </c>
      <c r="AT89" s="7" t="s">
        <v>59</v>
      </c>
      <c r="AU89" s="7" t="s">
        <v>56</v>
      </c>
      <c r="AV89" s="7" t="s">
        <v>667</v>
      </c>
      <c r="AW89" s="8">
        <v>20</v>
      </c>
      <c r="AX89" s="12">
        <f t="shared" si="27"/>
        <v>20</v>
      </c>
      <c r="AY89" s="12">
        <f t="shared" si="28"/>
        <v>0</v>
      </c>
      <c r="AZ89" s="11" t="str">
        <f t="shared" si="29"/>
        <v>OK</v>
      </c>
      <c r="BA89" s="44" t="s">
        <v>668</v>
      </c>
      <c r="BB89" s="44" t="s">
        <v>575</v>
      </c>
      <c r="BC89" s="11" t="str">
        <f t="shared" si="30"/>
        <v>allergene identifie eviter la contamination croisee informer le service et le convive</v>
      </c>
      <c r="BD89" s="11">
        <f t="shared" si="31"/>
        <v>14</v>
      </c>
      <c r="BE89" s="11">
        <f t="shared" si="32"/>
        <v>14</v>
      </c>
      <c r="BF89" s="11">
        <f t="shared" si="33"/>
        <v>0</v>
      </c>
      <c r="BH89" s="36" t="s">
        <v>669</v>
      </c>
      <c r="BI89" s="11">
        <f>COUNTIF($AZ$83:$AZ$142,"OK")</f>
        <v>12</v>
      </c>
      <c r="BJ89" s="44" t="s">
        <v>670</v>
      </c>
    </row>
    <row r="90" spans="1:62" ht="80.099999999999994" customHeight="1">
      <c r="A90" s="45" t="s">
        <v>80</v>
      </c>
      <c r="B90" s="7" t="s">
        <v>620</v>
      </c>
      <c r="C90" s="7" t="s">
        <v>671</v>
      </c>
      <c r="D90" s="7" t="s">
        <v>622</v>
      </c>
      <c r="E90" s="7" t="s">
        <v>623</v>
      </c>
      <c r="F90" s="7" t="s">
        <v>624</v>
      </c>
      <c r="G90" s="7" t="s">
        <v>625</v>
      </c>
      <c r="H90" s="7" t="s">
        <v>626</v>
      </c>
      <c r="I90" s="7" t="s">
        <v>627</v>
      </c>
      <c r="J90" s="7" t="s">
        <v>628</v>
      </c>
      <c r="K90" s="7" t="s">
        <v>629</v>
      </c>
      <c r="L90" s="11">
        <f t="shared" si="14"/>
        <v>5</v>
      </c>
      <c r="M90" s="11" t="str">
        <f t="shared" si="15"/>
        <v>OK</v>
      </c>
      <c r="N90" s="44" t="s">
        <v>81</v>
      </c>
      <c r="O90" s="44" t="s">
        <v>57</v>
      </c>
      <c r="P90" s="44">
        <v>3</v>
      </c>
      <c r="Q90" s="44" t="s">
        <v>51</v>
      </c>
      <c r="R90" s="44" t="s">
        <v>52</v>
      </c>
      <c r="S90" s="44">
        <v>4</v>
      </c>
      <c r="T90" s="44">
        <v>4</v>
      </c>
      <c r="U90" s="44" t="s">
        <v>283</v>
      </c>
      <c r="V90" s="44" t="s">
        <v>672</v>
      </c>
      <c r="W90" s="44" t="s">
        <v>673</v>
      </c>
      <c r="X90" s="44" t="s">
        <v>674</v>
      </c>
      <c r="Y90" s="44" t="s">
        <v>287</v>
      </c>
      <c r="Z90" s="44" t="s">
        <v>675</v>
      </c>
      <c r="AA90" s="44" t="s">
        <v>676</v>
      </c>
      <c r="AB90" s="44" t="s">
        <v>677</v>
      </c>
      <c r="AC90" s="44" t="s">
        <v>678</v>
      </c>
      <c r="AD90" s="44" t="s">
        <v>679</v>
      </c>
      <c r="AE90" s="44" t="s">
        <v>550</v>
      </c>
      <c r="AF90" s="11">
        <f t="shared" si="16"/>
        <v>0</v>
      </c>
      <c r="AG90" s="11">
        <f t="shared" si="17"/>
        <v>0</v>
      </c>
      <c r="AH90" s="11">
        <f t="shared" si="18"/>
        <v>0</v>
      </c>
      <c r="AI90" s="11">
        <f t="shared" si="19"/>
        <v>0</v>
      </c>
      <c r="AJ90" s="11">
        <f t="shared" si="20"/>
        <v>0</v>
      </c>
      <c r="AK90" s="11">
        <f t="shared" si="21"/>
        <v>0</v>
      </c>
      <c r="AL90" s="11" t="str">
        <f t="shared" si="22"/>
        <v/>
      </c>
      <c r="AM90" s="11" t="str">
        <f t="shared" si="23"/>
        <v/>
      </c>
      <c r="AN90" s="11" t="str">
        <f>IF(AND($O90=$B$4,OR($Q90="COMMUN",$Q90=$D$4),$R90="POS"),COUNTIFS($O$83:$O90,$B$4,$Q$83:$Q90,"COMMUN",$R$83:$R90,"POS")+COUNTIFS($O$83:$O90,$B$4,$Q$83:$Q90,$D$4,$R$83:$R90,"POS"),"")</f>
        <v/>
      </c>
      <c r="AO90" s="11" t="str">
        <f t="shared" si="24"/>
        <v/>
      </c>
      <c r="AP90" s="11" t="str">
        <f t="shared" si="25"/>
        <v/>
      </c>
      <c r="AQ90" s="11">
        <f t="shared" si="26"/>
        <v>5</v>
      </c>
      <c r="AS90" s="7" t="s">
        <v>23</v>
      </c>
      <c r="AT90" s="7" t="s">
        <v>59</v>
      </c>
      <c r="AU90" s="7" t="s">
        <v>60</v>
      </c>
      <c r="AV90" s="7" t="s">
        <v>680</v>
      </c>
      <c r="AW90" s="8">
        <v>15.3</v>
      </c>
      <c r="AX90" s="12">
        <f t="shared" si="27"/>
        <v>15.3</v>
      </c>
      <c r="AY90" s="12">
        <f t="shared" si="28"/>
        <v>0</v>
      </c>
      <c r="AZ90" s="11" t="str">
        <f t="shared" si="29"/>
        <v>OK</v>
      </c>
      <c r="BA90" s="44" t="s">
        <v>681</v>
      </c>
      <c r="BB90" s="44" t="s">
        <v>682</v>
      </c>
      <c r="BC90" s="11" t="str">
        <f t="shared" si="30"/>
        <v>fiche technique recette validee tracabilite separation des ustensiles information ecrite au service</v>
      </c>
      <c r="BD90" s="11">
        <f t="shared" si="31"/>
        <v>13</v>
      </c>
      <c r="BE90" s="11">
        <f t="shared" si="32"/>
        <v>17</v>
      </c>
      <c r="BF90" s="11">
        <f t="shared" si="33"/>
        <v>0</v>
      </c>
      <c r="BH90" s="36" t="s">
        <v>683</v>
      </c>
      <c r="BI90" s="11">
        <f>COUNTIF($AZ$83:$AZ$142,"À vérifier")</f>
        <v>0</v>
      </c>
      <c r="BJ90" s="44" t="s">
        <v>684</v>
      </c>
    </row>
    <row r="91" spans="1:62" ht="80.099999999999994" customHeight="1">
      <c r="A91" s="45" t="s">
        <v>71</v>
      </c>
      <c r="B91" s="7" t="s">
        <v>620</v>
      </c>
      <c r="C91" s="7" t="s">
        <v>685</v>
      </c>
      <c r="D91" s="7" t="s">
        <v>622</v>
      </c>
      <c r="E91" s="7" t="s">
        <v>623</v>
      </c>
      <c r="F91" s="7" t="s">
        <v>624</v>
      </c>
      <c r="G91" s="7" t="s">
        <v>625</v>
      </c>
      <c r="H91" s="7" t="s">
        <v>626</v>
      </c>
      <c r="I91" s="7" t="s">
        <v>627</v>
      </c>
      <c r="J91" s="7" t="s">
        <v>628</v>
      </c>
      <c r="K91" s="7" t="s">
        <v>629</v>
      </c>
      <c r="L91" s="11">
        <f t="shared" si="14"/>
        <v>5</v>
      </c>
      <c r="M91" s="11" t="str">
        <f t="shared" si="15"/>
        <v>OK</v>
      </c>
      <c r="N91" s="44" t="s">
        <v>85</v>
      </c>
      <c r="O91" s="44" t="s">
        <v>57</v>
      </c>
      <c r="P91" s="44">
        <v>4</v>
      </c>
      <c r="Q91" s="44" t="s">
        <v>51</v>
      </c>
      <c r="R91" s="44" t="s">
        <v>52</v>
      </c>
      <c r="S91" s="44">
        <v>3</v>
      </c>
      <c r="T91" s="44">
        <v>5</v>
      </c>
      <c r="U91" s="44" t="s">
        <v>686</v>
      </c>
      <c r="V91" s="44" t="s">
        <v>687</v>
      </c>
      <c r="W91" s="44" t="s">
        <v>228</v>
      </c>
      <c r="X91" s="44" t="s">
        <v>93</v>
      </c>
      <c r="Y91" s="44" t="s">
        <v>611</v>
      </c>
      <c r="Z91" s="44" t="s">
        <v>688</v>
      </c>
      <c r="AA91" s="44" t="s">
        <v>689</v>
      </c>
      <c r="AB91" s="44" t="s">
        <v>690</v>
      </c>
      <c r="AC91" s="44" t="s">
        <v>691</v>
      </c>
      <c r="AD91" s="44" t="s">
        <v>692</v>
      </c>
      <c r="AE91" s="44" t="s">
        <v>550</v>
      </c>
      <c r="AF91" s="11">
        <f t="shared" si="16"/>
        <v>0</v>
      </c>
      <c r="AG91" s="11">
        <f t="shared" si="17"/>
        <v>0</v>
      </c>
      <c r="AH91" s="11">
        <f t="shared" si="18"/>
        <v>0</v>
      </c>
      <c r="AI91" s="11">
        <f t="shared" si="19"/>
        <v>0</v>
      </c>
      <c r="AJ91" s="11">
        <f t="shared" si="20"/>
        <v>0</v>
      </c>
      <c r="AK91" s="11">
        <f t="shared" si="21"/>
        <v>0</v>
      </c>
      <c r="AL91" s="11" t="str">
        <f t="shared" si="22"/>
        <v/>
      </c>
      <c r="AM91" s="11" t="str">
        <f t="shared" si="23"/>
        <v/>
      </c>
      <c r="AN91" s="11" t="str">
        <f>IF(AND($O91=$B$4,OR($Q91="COMMUN",$Q91=$D$4),$R91="POS"),COUNTIFS($O$83:$O91,$B$4,$Q$83:$Q91,"COMMUN",$R$83:$R91,"POS")+COUNTIFS($O$83:$O91,$B$4,$Q$83:$Q91,$D$4,$R$83:$R91,"POS"),"")</f>
        <v/>
      </c>
      <c r="AO91" s="11" t="str">
        <f t="shared" si="24"/>
        <v/>
      </c>
      <c r="AP91" s="11" t="str">
        <f t="shared" si="25"/>
        <v/>
      </c>
      <c r="AQ91" s="11">
        <f t="shared" si="26"/>
        <v>5</v>
      </c>
      <c r="AS91" s="7" t="s">
        <v>25</v>
      </c>
      <c r="AT91" s="7" t="s">
        <v>59</v>
      </c>
      <c r="AU91" s="7" t="s">
        <v>56</v>
      </c>
      <c r="AV91" s="7" t="s">
        <v>693</v>
      </c>
      <c r="AW91" s="8">
        <v>0</v>
      </c>
      <c r="AX91" s="12">
        <f t="shared" si="27"/>
        <v>0</v>
      </c>
      <c r="AY91" s="12">
        <f t="shared" si="28"/>
        <v>0</v>
      </c>
      <c r="AZ91" s="11" t="str">
        <f t="shared" si="29"/>
        <v>OK</v>
      </c>
      <c r="BA91" s="44" t="s">
        <v>694</v>
      </c>
      <c r="BB91" s="44" t="s">
        <v>695</v>
      </c>
      <c r="BC91" s="11" t="str">
        <f t="shared" si="30"/>
        <v>ce n est pas grave on verra</v>
      </c>
      <c r="BD91" s="11">
        <f t="shared" si="31"/>
        <v>0</v>
      </c>
      <c r="BE91" s="11">
        <f t="shared" si="32"/>
        <v>14</v>
      </c>
      <c r="BF91" s="11">
        <f t="shared" si="33"/>
        <v>1</v>
      </c>
      <c r="BH91" s="36" t="s">
        <v>696</v>
      </c>
      <c r="BI91" s="44" t="s">
        <v>697</v>
      </c>
      <c r="BJ91" s="44" t="s">
        <v>698</v>
      </c>
    </row>
    <row r="92" spans="1:62" ht="80.099999999999994" customHeight="1">
      <c r="A92" s="45" t="s">
        <v>88</v>
      </c>
      <c r="B92" s="7" t="s">
        <v>620</v>
      </c>
      <c r="C92" s="7" t="s">
        <v>699</v>
      </c>
      <c r="D92" s="7" t="s">
        <v>622</v>
      </c>
      <c r="E92" s="7" t="s">
        <v>623</v>
      </c>
      <c r="F92" s="7" t="s">
        <v>624</v>
      </c>
      <c r="G92" s="7" t="s">
        <v>625</v>
      </c>
      <c r="H92" s="7" t="s">
        <v>626</v>
      </c>
      <c r="I92" s="7" t="s">
        <v>627</v>
      </c>
      <c r="J92" s="7" t="s">
        <v>628</v>
      </c>
      <c r="K92" s="7" t="s">
        <v>629</v>
      </c>
      <c r="L92" s="11">
        <f t="shared" si="14"/>
        <v>5</v>
      </c>
      <c r="M92" s="11" t="str">
        <f t="shared" si="15"/>
        <v>OK</v>
      </c>
      <c r="N92" s="44" t="s">
        <v>89</v>
      </c>
      <c r="O92" s="44" t="s">
        <v>57</v>
      </c>
      <c r="P92" s="44">
        <v>5</v>
      </c>
      <c r="Q92" s="44" t="s">
        <v>51</v>
      </c>
      <c r="R92" s="44" t="s">
        <v>52</v>
      </c>
      <c r="S92" s="44">
        <v>3</v>
      </c>
      <c r="T92" s="44">
        <v>3</v>
      </c>
      <c r="U92" s="44" t="s">
        <v>700</v>
      </c>
      <c r="V92" s="44" t="s">
        <v>701</v>
      </c>
      <c r="W92" s="44" t="s">
        <v>702</v>
      </c>
      <c r="X92" s="44" t="s">
        <v>296</v>
      </c>
      <c r="Y92" s="44" t="s">
        <v>703</v>
      </c>
      <c r="Z92" s="44" t="s">
        <v>704</v>
      </c>
      <c r="AA92" s="44" t="s">
        <v>705</v>
      </c>
      <c r="AB92" s="44" t="s">
        <v>706</v>
      </c>
      <c r="AC92" s="44" t="s">
        <v>707</v>
      </c>
      <c r="AD92" s="44" t="s">
        <v>708</v>
      </c>
      <c r="AE92" s="44" t="s">
        <v>654</v>
      </c>
      <c r="AF92" s="11">
        <f t="shared" si="16"/>
        <v>0</v>
      </c>
      <c r="AG92" s="11">
        <f t="shared" si="17"/>
        <v>0</v>
      </c>
      <c r="AH92" s="11">
        <f t="shared" si="18"/>
        <v>0</v>
      </c>
      <c r="AI92" s="11">
        <f t="shared" si="19"/>
        <v>0</v>
      </c>
      <c r="AJ92" s="11">
        <f t="shared" si="20"/>
        <v>0</v>
      </c>
      <c r="AK92" s="11">
        <f t="shared" si="21"/>
        <v>0</v>
      </c>
      <c r="AL92" s="11" t="str">
        <f t="shared" si="22"/>
        <v/>
      </c>
      <c r="AM92" s="11" t="str">
        <f t="shared" si="23"/>
        <v/>
      </c>
      <c r="AN92" s="11" t="str">
        <f>IF(AND($O92=$B$4,OR($Q92="COMMUN",$Q92=$D$4),$R92="POS"),COUNTIFS($O$83:$O92,$B$4,$Q$83:$Q92,"COMMUN",$R$83:$R92,"POS")+COUNTIFS($O$83:$O92,$B$4,$Q$83:$Q92,$D$4,$R$83:$R92,"POS"),"")</f>
        <v/>
      </c>
      <c r="AO92" s="11" t="str">
        <f t="shared" si="24"/>
        <v/>
      </c>
      <c r="AP92" s="11" t="str">
        <f t="shared" si="25"/>
        <v/>
      </c>
      <c r="AQ92" s="11">
        <f t="shared" si="26"/>
        <v>5</v>
      </c>
      <c r="AS92" s="7" t="s">
        <v>26</v>
      </c>
      <c r="AT92" s="7" t="s">
        <v>65</v>
      </c>
      <c r="AU92" s="7" t="s">
        <v>56</v>
      </c>
      <c r="AV92" s="7" t="s">
        <v>709</v>
      </c>
      <c r="AW92" s="8">
        <v>20</v>
      </c>
      <c r="AX92" s="12">
        <f t="shared" si="27"/>
        <v>20</v>
      </c>
      <c r="AY92" s="12">
        <f t="shared" si="28"/>
        <v>0</v>
      </c>
      <c r="AZ92" s="11" t="str">
        <f t="shared" si="29"/>
        <v>OK</v>
      </c>
      <c r="BA92" s="44" t="s">
        <v>710</v>
      </c>
      <c r="BB92" s="44" t="s">
        <v>575</v>
      </c>
      <c r="BC92" s="11" t="str">
        <f t="shared" si="30"/>
        <v>couple temps temperature controle a cœur avec sonde enregistrement</v>
      </c>
      <c r="BD92" s="11">
        <f t="shared" si="31"/>
        <v>14</v>
      </c>
      <c r="BE92" s="11">
        <f t="shared" si="32"/>
        <v>14</v>
      </c>
      <c r="BF92" s="11">
        <f t="shared" si="33"/>
        <v>0</v>
      </c>
      <c r="BH92" s="36" t="s">
        <v>711</v>
      </c>
      <c r="BI92" s="44" t="s">
        <v>712</v>
      </c>
      <c r="BJ92" s="44" t="s">
        <v>713</v>
      </c>
    </row>
    <row r="93" spans="1:62" ht="80.099999999999994" customHeight="1">
      <c r="A93" s="45" t="s">
        <v>91</v>
      </c>
      <c r="B93" s="7" t="s">
        <v>620</v>
      </c>
      <c r="C93" s="7" t="s">
        <v>714</v>
      </c>
      <c r="D93" s="7" t="s">
        <v>622</v>
      </c>
      <c r="E93" s="7" t="s">
        <v>623</v>
      </c>
      <c r="F93" s="7" t="s">
        <v>624</v>
      </c>
      <c r="G93" s="7" t="s">
        <v>625</v>
      </c>
      <c r="H93" s="7" t="s">
        <v>626</v>
      </c>
      <c r="I93" s="7" t="s">
        <v>627</v>
      </c>
      <c r="J93" s="7" t="s">
        <v>628</v>
      </c>
      <c r="K93" s="7" t="s">
        <v>629</v>
      </c>
      <c r="L93" s="11">
        <f t="shared" si="14"/>
        <v>5</v>
      </c>
      <c r="M93" s="11" t="str">
        <f t="shared" si="15"/>
        <v>OK</v>
      </c>
      <c r="N93" s="44" t="s">
        <v>92</v>
      </c>
      <c r="O93" s="44" t="s">
        <v>59</v>
      </c>
      <c r="P93" s="44">
        <v>1</v>
      </c>
      <c r="Q93" s="44" t="s">
        <v>51</v>
      </c>
      <c r="R93" s="44" t="s">
        <v>52</v>
      </c>
      <c r="S93" s="44">
        <v>5</v>
      </c>
      <c r="T93" s="44">
        <v>4</v>
      </c>
      <c r="U93" s="44" t="s">
        <v>715</v>
      </c>
      <c r="V93" s="44" t="s">
        <v>716</v>
      </c>
      <c r="W93" s="44" t="s">
        <v>717</v>
      </c>
      <c r="X93" s="44" t="s">
        <v>718</v>
      </c>
      <c r="Y93" s="44" t="s">
        <v>719</v>
      </c>
      <c r="Z93" s="44" t="s">
        <v>720</v>
      </c>
      <c r="AA93" s="44" t="s">
        <v>721</v>
      </c>
      <c r="AB93" s="44" t="s">
        <v>722</v>
      </c>
      <c r="AC93" s="44" t="s">
        <v>723</v>
      </c>
      <c r="AD93" s="44" t="s">
        <v>724</v>
      </c>
      <c r="AE93" s="44" t="s">
        <v>654</v>
      </c>
      <c r="AF93" s="11">
        <f t="shared" si="16"/>
        <v>0</v>
      </c>
      <c r="AG93" s="11">
        <f t="shared" si="17"/>
        <v>0</v>
      </c>
      <c r="AH93" s="11">
        <f t="shared" si="18"/>
        <v>0</v>
      </c>
      <c r="AI93" s="11">
        <f t="shared" si="19"/>
        <v>0</v>
      </c>
      <c r="AJ93" s="11">
        <f t="shared" si="20"/>
        <v>0</v>
      </c>
      <c r="AK93" s="11">
        <f t="shared" si="21"/>
        <v>0</v>
      </c>
      <c r="AL93" s="11" t="str">
        <f t="shared" si="22"/>
        <v/>
      </c>
      <c r="AM93" s="11" t="str">
        <f t="shared" si="23"/>
        <v/>
      </c>
      <c r="AN93" s="11" t="str">
        <f>IF(AND($O93=$B$4,OR($Q93="COMMUN",$Q93=$D$4),$R93="POS"),COUNTIFS($O$83:$O93,$B$4,$Q$83:$Q93,"COMMUN",$R$83:$R93,"POS")+COUNTIFS($O$83:$O93,$B$4,$Q$83:$Q93,$D$4,$R$83:$R93,"POS"),"")</f>
        <v/>
      </c>
      <c r="AO93" s="11" t="str">
        <f t="shared" si="24"/>
        <v/>
      </c>
      <c r="AP93" s="11" t="str">
        <f t="shared" si="25"/>
        <v/>
      </c>
      <c r="AQ93" s="11">
        <f t="shared" si="26"/>
        <v>5</v>
      </c>
      <c r="AS93" s="7" t="s">
        <v>27</v>
      </c>
      <c r="AT93" s="7" t="s">
        <v>65</v>
      </c>
      <c r="AU93" s="7" t="s">
        <v>60</v>
      </c>
      <c r="AV93" s="7" t="s">
        <v>725</v>
      </c>
      <c r="AW93" s="8">
        <v>20</v>
      </c>
      <c r="AX93" s="12">
        <f t="shared" si="27"/>
        <v>20</v>
      </c>
      <c r="AY93" s="12">
        <f t="shared" si="28"/>
        <v>0</v>
      </c>
      <c r="AZ93" s="11" t="str">
        <f t="shared" si="29"/>
        <v>OK</v>
      </c>
      <c r="BA93" s="44" t="s">
        <v>726</v>
      </c>
      <c r="BB93" s="44" t="s">
        <v>575</v>
      </c>
      <c r="BC93" s="11" t="str">
        <f t="shared" si="30"/>
        <v>protocole valide pms couple temps temperature temperature a cœur sonde enregistrement</v>
      </c>
      <c r="BD93" s="11">
        <f t="shared" si="31"/>
        <v>17</v>
      </c>
      <c r="BE93" s="11">
        <f t="shared" si="32"/>
        <v>17</v>
      </c>
      <c r="BF93" s="11">
        <f t="shared" si="33"/>
        <v>0</v>
      </c>
      <c r="BH93" s="36" t="s">
        <v>727</v>
      </c>
      <c r="BI93" s="44" t="s">
        <v>728</v>
      </c>
      <c r="BJ93" s="44" t="s">
        <v>729</v>
      </c>
    </row>
    <row r="94" spans="1:62" ht="80.099999999999994" customHeight="1">
      <c r="A94" s="45" t="s">
        <v>98</v>
      </c>
      <c r="B94" s="7" t="s">
        <v>620</v>
      </c>
      <c r="C94" s="7" t="s">
        <v>730</v>
      </c>
      <c r="D94" s="7" t="s">
        <v>622</v>
      </c>
      <c r="E94" s="7" t="s">
        <v>623</v>
      </c>
      <c r="F94" s="7" t="s">
        <v>624</v>
      </c>
      <c r="G94" s="7" t="s">
        <v>625</v>
      </c>
      <c r="H94" s="7" t="s">
        <v>626</v>
      </c>
      <c r="I94" s="7" t="s">
        <v>627</v>
      </c>
      <c r="J94" s="7" t="s">
        <v>628</v>
      </c>
      <c r="K94" s="7" t="s">
        <v>629</v>
      </c>
      <c r="L94" s="11">
        <f t="shared" si="14"/>
        <v>5</v>
      </c>
      <c r="M94" s="11" t="str">
        <f t="shared" si="15"/>
        <v>OK</v>
      </c>
      <c r="N94" s="44" t="s">
        <v>99</v>
      </c>
      <c r="O94" s="44" t="s">
        <v>59</v>
      </c>
      <c r="P94" s="44">
        <v>2</v>
      </c>
      <c r="Q94" s="44" t="s">
        <v>51</v>
      </c>
      <c r="R94" s="44" t="s">
        <v>52</v>
      </c>
      <c r="S94" s="44">
        <v>5</v>
      </c>
      <c r="T94" s="44">
        <v>4</v>
      </c>
      <c r="U94" s="44" t="s">
        <v>715</v>
      </c>
      <c r="V94" s="44" t="s">
        <v>731</v>
      </c>
      <c r="W94" s="44" t="s">
        <v>732</v>
      </c>
      <c r="X94" s="44" t="s">
        <v>733</v>
      </c>
      <c r="Y94" s="44" t="s">
        <v>734</v>
      </c>
      <c r="Z94" s="44" t="s">
        <v>735</v>
      </c>
      <c r="AA94" s="44" t="s">
        <v>736</v>
      </c>
      <c r="AB94" s="44" t="s">
        <v>737</v>
      </c>
      <c r="AC94" s="44" t="s">
        <v>738</v>
      </c>
      <c r="AD94" s="44" t="s">
        <v>739</v>
      </c>
      <c r="AE94" s="44" t="s">
        <v>654</v>
      </c>
      <c r="AF94" s="11">
        <f t="shared" si="16"/>
        <v>0</v>
      </c>
      <c r="AG94" s="11">
        <f t="shared" si="17"/>
        <v>0</v>
      </c>
      <c r="AH94" s="11">
        <f t="shared" si="18"/>
        <v>0</v>
      </c>
      <c r="AI94" s="11">
        <f t="shared" si="19"/>
        <v>0</v>
      </c>
      <c r="AJ94" s="11">
        <f t="shared" si="20"/>
        <v>0</v>
      </c>
      <c r="AK94" s="11">
        <f t="shared" si="21"/>
        <v>0</v>
      </c>
      <c r="AL94" s="11" t="str">
        <f t="shared" si="22"/>
        <v/>
      </c>
      <c r="AM94" s="11" t="str">
        <f t="shared" si="23"/>
        <v/>
      </c>
      <c r="AN94" s="11" t="str">
        <f>IF(AND($O94=$B$4,OR($Q94="COMMUN",$Q94=$D$4),$R94="POS"),COUNTIFS($O$83:$O94,$B$4,$Q$83:$Q94,"COMMUN",$R$83:$R94,"POS")+COUNTIFS($O$83:$O94,$B$4,$Q$83:$Q94,$D$4,$R$83:$R94,"POS"),"")</f>
        <v/>
      </c>
      <c r="AO94" s="11" t="str">
        <f t="shared" si="24"/>
        <v/>
      </c>
      <c r="AP94" s="11" t="str">
        <f t="shared" si="25"/>
        <v/>
      </c>
      <c r="AQ94" s="11">
        <f t="shared" si="26"/>
        <v>5</v>
      </c>
      <c r="AS94" s="7" t="s">
        <v>28</v>
      </c>
      <c r="AT94" s="7" t="s">
        <v>65</v>
      </c>
      <c r="AU94" s="7" t="s">
        <v>60</v>
      </c>
      <c r="AV94" s="7" t="s">
        <v>740</v>
      </c>
      <c r="AW94" s="8">
        <v>0</v>
      </c>
      <c r="AX94" s="12">
        <f t="shared" si="27"/>
        <v>0</v>
      </c>
      <c r="AY94" s="12">
        <f t="shared" si="28"/>
        <v>0</v>
      </c>
      <c r="AZ94" s="11" t="str">
        <f t="shared" si="29"/>
        <v>OK</v>
      </c>
      <c r="BA94" s="44" t="s">
        <v>741</v>
      </c>
      <c r="BB94" s="44" t="s">
        <v>695</v>
      </c>
      <c r="BC94" s="11" t="str">
        <f t="shared" si="30"/>
        <v>cuire a l œil sans sonde environ</v>
      </c>
      <c r="BD94" s="11">
        <f t="shared" si="31"/>
        <v>4</v>
      </c>
      <c r="BE94" s="11">
        <f t="shared" si="32"/>
        <v>17</v>
      </c>
      <c r="BF94" s="11">
        <f t="shared" si="33"/>
        <v>1</v>
      </c>
    </row>
    <row r="95" spans="1:62" ht="80.099999999999994" customHeight="1">
      <c r="A95" s="45" t="s">
        <v>101</v>
      </c>
      <c r="B95" s="7" t="s">
        <v>620</v>
      </c>
      <c r="C95" s="7" t="s">
        <v>742</v>
      </c>
      <c r="D95" s="7" t="s">
        <v>622</v>
      </c>
      <c r="E95" s="7" t="s">
        <v>623</v>
      </c>
      <c r="F95" s="7" t="s">
        <v>624</v>
      </c>
      <c r="G95" s="7" t="s">
        <v>625</v>
      </c>
      <c r="H95" s="7" t="s">
        <v>626</v>
      </c>
      <c r="I95" s="7" t="s">
        <v>627</v>
      </c>
      <c r="J95" s="7" t="s">
        <v>628</v>
      </c>
      <c r="K95" s="7" t="s">
        <v>629</v>
      </c>
      <c r="L95" s="11">
        <f t="shared" si="14"/>
        <v>5</v>
      </c>
      <c r="M95" s="11" t="str">
        <f t="shared" si="15"/>
        <v>OK</v>
      </c>
      <c r="N95" s="44" t="s">
        <v>102</v>
      </c>
      <c r="O95" s="44" t="s">
        <v>59</v>
      </c>
      <c r="P95" s="44">
        <v>3</v>
      </c>
      <c r="Q95" s="44" t="s">
        <v>51</v>
      </c>
      <c r="R95" s="44" t="s">
        <v>52</v>
      </c>
      <c r="S95" s="44">
        <v>4</v>
      </c>
      <c r="T95" s="44">
        <v>4</v>
      </c>
      <c r="U95" s="44" t="s">
        <v>743</v>
      </c>
      <c r="V95" s="44" t="s">
        <v>744</v>
      </c>
      <c r="W95" s="44" t="s">
        <v>358</v>
      </c>
      <c r="X95" s="44" t="s">
        <v>167</v>
      </c>
      <c r="Y95" s="44" t="s">
        <v>139</v>
      </c>
      <c r="Z95" s="44" t="s">
        <v>348</v>
      </c>
      <c r="AA95" s="44" t="s">
        <v>349</v>
      </c>
      <c r="AB95" s="44" t="s">
        <v>745</v>
      </c>
      <c r="AC95" s="44" t="s">
        <v>746</v>
      </c>
      <c r="AD95" s="44" t="s">
        <v>747</v>
      </c>
      <c r="AE95" s="44" t="s">
        <v>654</v>
      </c>
      <c r="AF95" s="11">
        <f t="shared" si="16"/>
        <v>0</v>
      </c>
      <c r="AG95" s="11">
        <f t="shared" si="17"/>
        <v>0</v>
      </c>
      <c r="AH95" s="11">
        <f t="shared" si="18"/>
        <v>0</v>
      </c>
      <c r="AI95" s="11">
        <f t="shared" si="19"/>
        <v>0</v>
      </c>
      <c r="AJ95" s="11">
        <f t="shared" si="20"/>
        <v>0</v>
      </c>
      <c r="AK95" s="11">
        <f t="shared" si="21"/>
        <v>0</v>
      </c>
      <c r="AL95" s="11" t="str">
        <f t="shared" si="22"/>
        <v/>
      </c>
      <c r="AM95" s="11" t="str">
        <f t="shared" si="23"/>
        <v/>
      </c>
      <c r="AN95" s="11" t="str">
        <f>IF(AND($O95=$B$4,OR($Q95="COMMUN",$Q95=$D$4),$R95="POS"),COUNTIFS($O$83:$O95,$B$4,$Q$83:$Q95,"COMMUN",$R$83:$R95,"POS")+COUNTIFS($O$83:$O95,$B$4,$Q$83:$Q95,$D$4,$R$83:$R95,"POS"),"")</f>
        <v/>
      </c>
      <c r="AO95" s="11" t="str">
        <f t="shared" si="24"/>
        <v/>
      </c>
      <c r="AP95" s="11" t="str">
        <f t="shared" si="25"/>
        <v/>
      </c>
      <c r="AQ95" s="11">
        <f t="shared" si="26"/>
        <v>5</v>
      </c>
      <c r="AS95" s="7" t="s">
        <v>29</v>
      </c>
      <c r="AT95" s="7"/>
      <c r="AU95" s="7"/>
      <c r="AV95" s="7"/>
      <c r="AW95" s="8"/>
      <c r="AX95" s="12" t="str">
        <f t="shared" si="27"/>
        <v/>
      </c>
      <c r="AY95" s="12" t="str">
        <f t="shared" si="28"/>
        <v/>
      </c>
      <c r="AZ95" s="11" t="str">
        <f t="shared" si="29"/>
        <v/>
      </c>
      <c r="BA95" s="44" t="s">
        <v>620</v>
      </c>
      <c r="BB95" s="44"/>
      <c r="BC95" s="11" t="str">
        <f t="shared" si="30"/>
        <v/>
      </c>
      <c r="BD95" s="11" t="str">
        <f t="shared" si="31"/>
        <v/>
      </c>
      <c r="BE95" s="11" t="str">
        <f t="shared" si="32"/>
        <v/>
      </c>
      <c r="BF95" s="11" t="str">
        <f t="shared" si="33"/>
        <v/>
      </c>
    </row>
    <row r="96" spans="1:62" ht="80.099999999999994" customHeight="1">
      <c r="A96" s="45" t="s">
        <v>105</v>
      </c>
      <c r="B96" s="7" t="s">
        <v>620</v>
      </c>
      <c r="C96" s="7" t="s">
        <v>748</v>
      </c>
      <c r="D96" s="7" t="s">
        <v>622</v>
      </c>
      <c r="E96" s="7" t="s">
        <v>623</v>
      </c>
      <c r="F96" s="7" t="s">
        <v>624</v>
      </c>
      <c r="G96" s="7" t="s">
        <v>625</v>
      </c>
      <c r="H96" s="7" t="s">
        <v>626</v>
      </c>
      <c r="I96" s="7" t="s">
        <v>627</v>
      </c>
      <c r="J96" s="7" t="s">
        <v>628</v>
      </c>
      <c r="K96" s="7" t="s">
        <v>629</v>
      </c>
      <c r="L96" s="11">
        <f t="shared" si="14"/>
        <v>5</v>
      </c>
      <c r="M96" s="11" t="str">
        <f t="shared" si="15"/>
        <v>OK</v>
      </c>
      <c r="N96" s="44" t="s">
        <v>106</v>
      </c>
      <c r="O96" s="44" t="s">
        <v>59</v>
      </c>
      <c r="P96" s="44">
        <v>4</v>
      </c>
      <c r="Q96" s="44" t="s">
        <v>60</v>
      </c>
      <c r="R96" s="44" t="s">
        <v>52</v>
      </c>
      <c r="S96" s="44">
        <v>0</v>
      </c>
      <c r="T96" s="44">
        <v>5</v>
      </c>
      <c r="U96" s="44" t="s">
        <v>686</v>
      </c>
      <c r="V96" s="44" t="s">
        <v>749</v>
      </c>
      <c r="W96" s="44" t="s">
        <v>225</v>
      </c>
      <c r="X96" s="44" t="s">
        <v>611</v>
      </c>
      <c r="Y96" s="44" t="s">
        <v>750</v>
      </c>
      <c r="Z96" s="44" t="s">
        <v>82</v>
      </c>
      <c r="AA96" s="44" t="s">
        <v>751</v>
      </c>
      <c r="AB96" s="44" t="s">
        <v>752</v>
      </c>
      <c r="AC96" s="44" t="s">
        <v>753</v>
      </c>
      <c r="AD96" s="44" t="s">
        <v>754</v>
      </c>
      <c r="AE96" s="44" t="s">
        <v>654</v>
      </c>
      <c r="AF96" s="11">
        <f t="shared" si="16"/>
        <v>0</v>
      </c>
      <c r="AG96" s="11">
        <f t="shared" si="17"/>
        <v>0</v>
      </c>
      <c r="AH96" s="11">
        <f t="shared" si="18"/>
        <v>0</v>
      </c>
      <c r="AI96" s="11">
        <f t="shared" si="19"/>
        <v>0</v>
      </c>
      <c r="AJ96" s="11">
        <f t="shared" si="20"/>
        <v>0</v>
      </c>
      <c r="AK96" s="11">
        <f t="shared" si="21"/>
        <v>0</v>
      </c>
      <c r="AL96" s="11" t="str">
        <f t="shared" si="22"/>
        <v/>
      </c>
      <c r="AM96" s="11" t="str">
        <f t="shared" si="23"/>
        <v/>
      </c>
      <c r="AN96" s="11" t="str">
        <f>IF(AND($O96=$B$4,OR($Q96="COMMUN",$Q96=$D$4),$R96="POS"),COUNTIFS($O$83:$O96,$B$4,$Q$83:$Q96,"COMMUN",$R$83:$R96,"POS")+COUNTIFS($O$83:$O96,$B$4,$Q$83:$Q96,$D$4,$R$83:$R96,"POS"),"")</f>
        <v/>
      </c>
      <c r="AO96" s="11" t="str">
        <f t="shared" si="24"/>
        <v/>
      </c>
      <c r="AP96" s="11" t="str">
        <f t="shared" si="25"/>
        <v/>
      </c>
      <c r="AQ96" s="11">
        <f t="shared" si="26"/>
        <v>5</v>
      </c>
      <c r="AS96" s="7" t="s">
        <v>30</v>
      </c>
      <c r="AT96" s="7"/>
      <c r="AU96" s="7"/>
      <c r="AV96" s="7"/>
      <c r="AW96" s="8"/>
      <c r="AX96" s="12" t="str">
        <f t="shared" si="27"/>
        <v/>
      </c>
      <c r="AY96" s="12" t="str">
        <f t="shared" si="28"/>
        <v/>
      </c>
      <c r="AZ96" s="11" t="str">
        <f t="shared" si="29"/>
        <v/>
      </c>
      <c r="BA96" s="44" t="s">
        <v>620</v>
      </c>
      <c r="BB96" s="44"/>
      <c r="BC96" s="11" t="str">
        <f t="shared" si="30"/>
        <v/>
      </c>
      <c r="BD96" s="11" t="str">
        <f t="shared" si="31"/>
        <v/>
      </c>
      <c r="BE96" s="11" t="str">
        <f t="shared" si="32"/>
        <v/>
      </c>
      <c r="BF96" s="11" t="str">
        <f t="shared" si="33"/>
        <v/>
      </c>
    </row>
    <row r="97" spans="1:58" ht="80.099999999999994" customHeight="1">
      <c r="A97" s="45" t="s">
        <v>108</v>
      </c>
      <c r="B97" s="7" t="s">
        <v>620</v>
      </c>
      <c r="C97" s="7" t="s">
        <v>755</v>
      </c>
      <c r="D97" s="7" t="s">
        <v>622</v>
      </c>
      <c r="E97" s="7" t="s">
        <v>623</v>
      </c>
      <c r="F97" s="7" t="s">
        <v>624</v>
      </c>
      <c r="G97" s="7" t="s">
        <v>625</v>
      </c>
      <c r="H97" s="7" t="s">
        <v>626</v>
      </c>
      <c r="I97" s="7" t="s">
        <v>627</v>
      </c>
      <c r="J97" s="7" t="s">
        <v>628</v>
      </c>
      <c r="K97" s="7" t="s">
        <v>629</v>
      </c>
      <c r="L97" s="11">
        <f t="shared" si="14"/>
        <v>5</v>
      </c>
      <c r="M97" s="11" t="str">
        <f t="shared" si="15"/>
        <v>OK</v>
      </c>
      <c r="N97" s="44" t="s">
        <v>109</v>
      </c>
      <c r="O97" s="44" t="s">
        <v>59</v>
      </c>
      <c r="P97" s="44">
        <v>5</v>
      </c>
      <c r="Q97" s="44" t="s">
        <v>51</v>
      </c>
      <c r="R97" s="44" t="s">
        <v>756</v>
      </c>
      <c r="S97" s="44">
        <v>5</v>
      </c>
      <c r="T97" s="44">
        <v>5</v>
      </c>
      <c r="U97" s="44" t="s">
        <v>757</v>
      </c>
      <c r="V97" s="44" t="s">
        <v>758</v>
      </c>
      <c r="W97" s="44" t="s">
        <v>759</v>
      </c>
      <c r="X97" s="44" t="s">
        <v>760</v>
      </c>
      <c r="Y97" s="44" t="s">
        <v>761</v>
      </c>
      <c r="Z97" s="44" t="s">
        <v>762</v>
      </c>
      <c r="AA97" s="44" t="s">
        <v>763</v>
      </c>
      <c r="AB97" s="44" t="s">
        <v>764</v>
      </c>
      <c r="AC97" s="44" t="s">
        <v>765</v>
      </c>
      <c r="AD97" s="44" t="s">
        <v>766</v>
      </c>
      <c r="AE97" s="44" t="s">
        <v>654</v>
      </c>
      <c r="AF97" s="11">
        <f t="shared" si="16"/>
        <v>0</v>
      </c>
      <c r="AG97" s="11">
        <f t="shared" si="17"/>
        <v>0</v>
      </c>
      <c r="AH97" s="11">
        <f t="shared" si="18"/>
        <v>0</v>
      </c>
      <c r="AI97" s="11">
        <f t="shared" si="19"/>
        <v>0</v>
      </c>
      <c r="AJ97" s="11">
        <f t="shared" si="20"/>
        <v>0</v>
      </c>
      <c r="AK97" s="11">
        <f t="shared" si="21"/>
        <v>0</v>
      </c>
      <c r="AL97" s="11" t="str">
        <f t="shared" si="22"/>
        <v/>
      </c>
      <c r="AM97" s="11" t="str">
        <f t="shared" si="23"/>
        <v/>
      </c>
      <c r="AN97" s="11" t="str">
        <f>IF(AND($O97=$B$4,OR($Q97="COMMUN",$Q97=$D$4),$R97="POS"),COUNTIFS($O$83:$O97,$B$4,$Q$83:$Q97,"COMMUN",$R$83:$R97,"POS")+COUNTIFS($O$83:$O97,$B$4,$Q$83:$Q97,$D$4,$R$83:$R97,"POS"),"")</f>
        <v/>
      </c>
      <c r="AO97" s="11" t="str">
        <f t="shared" si="24"/>
        <v/>
      </c>
      <c r="AP97" s="11" t="str">
        <f t="shared" si="25"/>
        <v/>
      </c>
      <c r="AQ97" s="11">
        <f t="shared" si="26"/>
        <v>5</v>
      </c>
      <c r="AS97" s="7" t="s">
        <v>31</v>
      </c>
      <c r="AT97" s="7"/>
      <c r="AU97" s="7"/>
      <c r="AV97" s="7"/>
      <c r="AW97" s="8"/>
      <c r="AX97" s="12" t="str">
        <f t="shared" si="27"/>
        <v/>
      </c>
      <c r="AY97" s="12" t="str">
        <f t="shared" si="28"/>
        <v/>
      </c>
      <c r="AZ97" s="11" t="str">
        <f t="shared" si="29"/>
        <v/>
      </c>
      <c r="BA97" s="44" t="s">
        <v>620</v>
      </c>
      <c r="BB97" s="44"/>
      <c r="BC97" s="11" t="str">
        <f t="shared" si="30"/>
        <v/>
      </c>
      <c r="BD97" s="11" t="str">
        <f t="shared" si="31"/>
        <v/>
      </c>
      <c r="BE97" s="11" t="str">
        <f t="shared" si="32"/>
        <v/>
      </c>
      <c r="BF97" s="11" t="str">
        <f t="shared" si="33"/>
        <v/>
      </c>
    </row>
    <row r="98" spans="1:58" ht="80.099999999999994" customHeight="1">
      <c r="A98" s="45" t="s">
        <v>74</v>
      </c>
      <c r="B98" s="7" t="s">
        <v>620</v>
      </c>
      <c r="C98" s="7" t="s">
        <v>767</v>
      </c>
      <c r="D98" s="7" t="s">
        <v>622</v>
      </c>
      <c r="E98" s="7" t="s">
        <v>623</v>
      </c>
      <c r="F98" s="7" t="s">
        <v>624</v>
      </c>
      <c r="G98" s="7" t="s">
        <v>625</v>
      </c>
      <c r="H98" s="7" t="s">
        <v>626</v>
      </c>
      <c r="I98" s="7" t="s">
        <v>627</v>
      </c>
      <c r="J98" s="7" t="s">
        <v>628</v>
      </c>
      <c r="K98" s="7" t="s">
        <v>629</v>
      </c>
      <c r="L98" s="11">
        <f t="shared" si="14"/>
        <v>5</v>
      </c>
      <c r="M98" s="11" t="str">
        <f t="shared" si="15"/>
        <v>OK</v>
      </c>
      <c r="N98" s="44" t="s">
        <v>111</v>
      </c>
      <c r="O98" s="44" t="s">
        <v>65</v>
      </c>
      <c r="P98" s="44">
        <v>1</v>
      </c>
      <c r="Q98" s="44" t="s">
        <v>51</v>
      </c>
      <c r="R98" s="44" t="s">
        <v>52</v>
      </c>
      <c r="S98" s="44">
        <v>5</v>
      </c>
      <c r="T98" s="44">
        <v>4</v>
      </c>
      <c r="U98" s="44" t="s">
        <v>768</v>
      </c>
      <c r="V98" s="44" t="s">
        <v>769</v>
      </c>
      <c r="W98" s="44" t="s">
        <v>770</v>
      </c>
      <c r="X98" s="44" t="s">
        <v>771</v>
      </c>
      <c r="Y98" s="44" t="s">
        <v>772</v>
      </c>
      <c r="Z98" s="44" t="s">
        <v>646</v>
      </c>
      <c r="AA98" s="44" t="s">
        <v>773</v>
      </c>
      <c r="AB98" s="44" t="s">
        <v>774</v>
      </c>
      <c r="AC98" s="44" t="s">
        <v>775</v>
      </c>
      <c r="AD98" s="44" t="s">
        <v>776</v>
      </c>
      <c r="AE98" s="44" t="s">
        <v>654</v>
      </c>
      <c r="AF98" s="11">
        <f t="shared" si="16"/>
        <v>0</v>
      </c>
      <c r="AG98" s="11">
        <f t="shared" si="17"/>
        <v>0</v>
      </c>
      <c r="AH98" s="11">
        <f t="shared" si="18"/>
        <v>0</v>
      </c>
      <c r="AI98" s="11">
        <f t="shared" si="19"/>
        <v>0</v>
      </c>
      <c r="AJ98" s="11">
        <f t="shared" si="20"/>
        <v>0</v>
      </c>
      <c r="AK98" s="11">
        <f t="shared" si="21"/>
        <v>0</v>
      </c>
      <c r="AL98" s="11" t="str">
        <f t="shared" si="22"/>
        <v/>
      </c>
      <c r="AM98" s="11" t="str">
        <f t="shared" si="23"/>
        <v/>
      </c>
      <c r="AN98" s="11" t="str">
        <f>IF(AND($O98=$B$4,OR($Q98="COMMUN",$Q98=$D$4),$R98="POS"),COUNTIFS($O$83:$O98,$B$4,$Q$83:$Q98,"COMMUN",$R$83:$R98,"POS")+COUNTIFS($O$83:$O98,$B$4,$Q$83:$Q98,$D$4,$R$83:$R98,"POS"),"")</f>
        <v/>
      </c>
      <c r="AO98" s="11" t="str">
        <f t="shared" si="24"/>
        <v/>
      </c>
      <c r="AP98" s="11" t="str">
        <f t="shared" si="25"/>
        <v/>
      </c>
      <c r="AQ98" s="11">
        <f t="shared" si="26"/>
        <v>5</v>
      </c>
      <c r="AS98" s="7" t="s">
        <v>32</v>
      </c>
      <c r="AT98" s="7"/>
      <c r="AU98" s="7"/>
      <c r="AV98" s="7"/>
      <c r="AW98" s="8"/>
      <c r="AX98" s="12" t="str">
        <f t="shared" si="27"/>
        <v/>
      </c>
      <c r="AY98" s="12" t="str">
        <f t="shared" si="28"/>
        <v/>
      </c>
      <c r="AZ98" s="11" t="str">
        <f t="shared" si="29"/>
        <v/>
      </c>
      <c r="BA98" s="44" t="s">
        <v>620</v>
      </c>
      <c r="BB98" s="44"/>
      <c r="BC98" s="11" t="str">
        <f t="shared" si="30"/>
        <v/>
      </c>
      <c r="BD98" s="11" t="str">
        <f t="shared" si="31"/>
        <v/>
      </c>
      <c r="BE98" s="11" t="str">
        <f t="shared" si="32"/>
        <v/>
      </c>
      <c r="BF98" s="11" t="str">
        <f t="shared" si="33"/>
        <v/>
      </c>
    </row>
    <row r="99" spans="1:58" ht="80.099999999999994" customHeight="1">
      <c r="A99" s="45" t="s">
        <v>113</v>
      </c>
      <c r="B99" s="7" t="s">
        <v>620</v>
      </c>
      <c r="C99" s="7" t="s">
        <v>777</v>
      </c>
      <c r="D99" s="7" t="s">
        <v>622</v>
      </c>
      <c r="E99" s="7" t="s">
        <v>623</v>
      </c>
      <c r="F99" s="7" t="s">
        <v>624</v>
      </c>
      <c r="G99" s="7" t="s">
        <v>625</v>
      </c>
      <c r="H99" s="7" t="s">
        <v>626</v>
      </c>
      <c r="I99" s="7" t="s">
        <v>627</v>
      </c>
      <c r="J99" s="7" t="s">
        <v>628</v>
      </c>
      <c r="K99" s="7" t="s">
        <v>629</v>
      </c>
      <c r="L99" s="11">
        <f t="shared" si="14"/>
        <v>5</v>
      </c>
      <c r="M99" s="11" t="str">
        <f t="shared" si="15"/>
        <v>OK</v>
      </c>
      <c r="N99" s="44" t="s">
        <v>114</v>
      </c>
      <c r="O99" s="44" t="s">
        <v>65</v>
      </c>
      <c r="P99" s="44">
        <v>2</v>
      </c>
      <c r="Q99" s="44" t="s">
        <v>51</v>
      </c>
      <c r="R99" s="44" t="s">
        <v>52</v>
      </c>
      <c r="S99" s="44">
        <v>5</v>
      </c>
      <c r="T99" s="44">
        <v>4</v>
      </c>
      <c r="U99" s="44" t="s">
        <v>768</v>
      </c>
      <c r="V99" s="44" t="s">
        <v>778</v>
      </c>
      <c r="W99" s="44" t="s">
        <v>779</v>
      </c>
      <c r="X99" s="44" t="s">
        <v>780</v>
      </c>
      <c r="Y99" s="44" t="s">
        <v>781</v>
      </c>
      <c r="Z99" s="44" t="s">
        <v>782</v>
      </c>
      <c r="AA99" s="44" t="s">
        <v>783</v>
      </c>
      <c r="AB99" s="44" t="s">
        <v>784</v>
      </c>
      <c r="AC99" s="44" t="s">
        <v>785</v>
      </c>
      <c r="AD99" s="44" t="s">
        <v>786</v>
      </c>
      <c r="AE99" s="44" t="s">
        <v>654</v>
      </c>
      <c r="AF99" s="11">
        <f t="shared" si="16"/>
        <v>0</v>
      </c>
      <c r="AG99" s="11">
        <f t="shared" si="17"/>
        <v>0</v>
      </c>
      <c r="AH99" s="11">
        <f t="shared" si="18"/>
        <v>0</v>
      </c>
      <c r="AI99" s="11">
        <f t="shared" si="19"/>
        <v>0</v>
      </c>
      <c r="AJ99" s="11">
        <f t="shared" si="20"/>
        <v>0</v>
      </c>
      <c r="AK99" s="11">
        <f t="shared" si="21"/>
        <v>0</v>
      </c>
      <c r="AL99" s="11" t="str">
        <f t="shared" si="22"/>
        <v/>
      </c>
      <c r="AM99" s="11" t="str">
        <f t="shared" si="23"/>
        <v/>
      </c>
      <c r="AN99" s="11" t="str">
        <f>IF(AND($O99=$B$4,OR($Q99="COMMUN",$Q99=$D$4),$R99="POS"),COUNTIFS($O$83:$O99,$B$4,$Q$83:$Q99,"COMMUN",$R$83:$R99,"POS")+COUNTIFS($O$83:$O99,$B$4,$Q$83:$Q99,$D$4,$R$83:$R99,"POS"),"")</f>
        <v/>
      </c>
      <c r="AO99" s="11" t="str">
        <f t="shared" si="24"/>
        <v/>
      </c>
      <c r="AP99" s="11" t="str">
        <f t="shared" si="25"/>
        <v/>
      </c>
      <c r="AQ99" s="11">
        <f t="shared" si="26"/>
        <v>5</v>
      </c>
      <c r="AS99" s="7" t="s">
        <v>33</v>
      </c>
      <c r="AT99" s="7"/>
      <c r="AU99" s="7"/>
      <c r="AV99" s="7"/>
      <c r="AW99" s="8"/>
      <c r="AX99" s="12" t="str">
        <f t="shared" si="27"/>
        <v/>
      </c>
      <c r="AY99" s="12" t="str">
        <f t="shared" si="28"/>
        <v/>
      </c>
      <c r="AZ99" s="11" t="str">
        <f t="shared" si="29"/>
        <v/>
      </c>
      <c r="BA99" s="44" t="s">
        <v>620</v>
      </c>
      <c r="BB99" s="44"/>
      <c r="BC99" s="11" t="str">
        <f t="shared" si="30"/>
        <v/>
      </c>
      <c r="BD99" s="11" t="str">
        <f t="shared" si="31"/>
        <v/>
      </c>
      <c r="BE99" s="11" t="str">
        <f t="shared" si="32"/>
        <v/>
      </c>
      <c r="BF99" s="11" t="str">
        <f t="shared" si="33"/>
        <v/>
      </c>
    </row>
    <row r="100" spans="1:58" ht="80.099999999999994" customHeight="1">
      <c r="A100" s="45" t="s">
        <v>79</v>
      </c>
      <c r="B100" s="7" t="s">
        <v>620</v>
      </c>
      <c r="C100" s="7" t="s">
        <v>787</v>
      </c>
      <c r="D100" s="7" t="s">
        <v>622</v>
      </c>
      <c r="E100" s="7" t="s">
        <v>623</v>
      </c>
      <c r="F100" s="7" t="s">
        <v>624</v>
      </c>
      <c r="G100" s="7" t="s">
        <v>625</v>
      </c>
      <c r="H100" s="7" t="s">
        <v>626</v>
      </c>
      <c r="I100" s="7" t="s">
        <v>627</v>
      </c>
      <c r="J100" s="7" t="s">
        <v>628</v>
      </c>
      <c r="K100" s="7" t="s">
        <v>629</v>
      </c>
      <c r="L100" s="11">
        <f t="shared" si="14"/>
        <v>5</v>
      </c>
      <c r="M100" s="11" t="str">
        <f t="shared" si="15"/>
        <v>OK</v>
      </c>
      <c r="N100" s="44" t="s">
        <v>116</v>
      </c>
      <c r="O100" s="44" t="s">
        <v>65</v>
      </c>
      <c r="P100" s="44">
        <v>3</v>
      </c>
      <c r="Q100" s="44" t="s">
        <v>51</v>
      </c>
      <c r="R100" s="44" t="s">
        <v>52</v>
      </c>
      <c r="S100" s="44">
        <v>4</v>
      </c>
      <c r="T100" s="44">
        <v>4</v>
      </c>
      <c r="U100" s="44" t="s">
        <v>686</v>
      </c>
      <c r="V100" s="44" t="s">
        <v>788</v>
      </c>
      <c r="W100" s="44" t="s">
        <v>688</v>
      </c>
      <c r="X100" s="44" t="s">
        <v>611</v>
      </c>
      <c r="Y100" s="44" t="s">
        <v>789</v>
      </c>
      <c r="Z100" s="44" t="s">
        <v>790</v>
      </c>
      <c r="AA100" s="44" t="s">
        <v>82</v>
      </c>
      <c r="AB100" s="44" t="s">
        <v>791</v>
      </c>
      <c r="AC100" s="44" t="s">
        <v>792</v>
      </c>
      <c r="AD100" s="44" t="s">
        <v>793</v>
      </c>
      <c r="AE100" s="44" t="s">
        <v>550</v>
      </c>
      <c r="AF100" s="11">
        <f t="shared" si="16"/>
        <v>0</v>
      </c>
      <c r="AG100" s="11">
        <f t="shared" si="17"/>
        <v>0</v>
      </c>
      <c r="AH100" s="11">
        <f t="shared" si="18"/>
        <v>0</v>
      </c>
      <c r="AI100" s="11">
        <f t="shared" si="19"/>
        <v>0</v>
      </c>
      <c r="AJ100" s="11">
        <f t="shared" si="20"/>
        <v>0</v>
      </c>
      <c r="AK100" s="11">
        <f t="shared" si="21"/>
        <v>0</v>
      </c>
      <c r="AL100" s="11" t="str">
        <f t="shared" si="22"/>
        <v/>
      </c>
      <c r="AM100" s="11" t="str">
        <f t="shared" si="23"/>
        <v/>
      </c>
      <c r="AN100" s="11" t="str">
        <f>IF(AND($O100=$B$4,OR($Q100="COMMUN",$Q100=$D$4),$R100="POS"),COUNTIFS($O$83:$O100,$B$4,$Q$83:$Q100,"COMMUN",$R$83:$R100,"POS")+COUNTIFS($O$83:$O100,$B$4,$Q$83:$Q100,$D$4,$R$83:$R100,"POS"),"")</f>
        <v/>
      </c>
      <c r="AO100" s="11" t="str">
        <f t="shared" si="24"/>
        <v/>
      </c>
      <c r="AP100" s="11" t="str">
        <f t="shared" si="25"/>
        <v/>
      </c>
      <c r="AQ100" s="11">
        <f t="shared" si="26"/>
        <v>5</v>
      </c>
      <c r="AS100" s="7" t="s">
        <v>34</v>
      </c>
      <c r="AT100" s="7"/>
      <c r="AU100" s="7"/>
      <c r="AV100" s="7"/>
      <c r="AW100" s="8"/>
      <c r="AX100" s="12" t="str">
        <f t="shared" si="27"/>
        <v/>
      </c>
      <c r="AY100" s="12" t="str">
        <f t="shared" si="28"/>
        <v/>
      </c>
      <c r="AZ100" s="11" t="str">
        <f t="shared" si="29"/>
        <v/>
      </c>
      <c r="BA100" s="44" t="s">
        <v>620</v>
      </c>
      <c r="BB100" s="44"/>
      <c r="BC100" s="11" t="str">
        <f t="shared" si="30"/>
        <v/>
      </c>
      <c r="BD100" s="11" t="str">
        <f t="shared" si="31"/>
        <v/>
      </c>
      <c r="BE100" s="11" t="str">
        <f t="shared" si="32"/>
        <v/>
      </c>
      <c r="BF100" s="11" t="str">
        <f t="shared" si="33"/>
        <v/>
      </c>
    </row>
    <row r="101" spans="1:58" ht="80.099999999999994" customHeight="1">
      <c r="A101" s="45" t="s">
        <v>118</v>
      </c>
      <c r="B101" s="7" t="s">
        <v>620</v>
      </c>
      <c r="C101" s="7" t="s">
        <v>794</v>
      </c>
      <c r="D101" s="7" t="s">
        <v>622</v>
      </c>
      <c r="E101" s="7" t="s">
        <v>623</v>
      </c>
      <c r="F101" s="7" t="s">
        <v>624</v>
      </c>
      <c r="G101" s="7" t="s">
        <v>625</v>
      </c>
      <c r="H101" s="7" t="s">
        <v>626</v>
      </c>
      <c r="I101" s="7" t="s">
        <v>627</v>
      </c>
      <c r="J101" s="7" t="s">
        <v>628</v>
      </c>
      <c r="K101" s="7" t="s">
        <v>629</v>
      </c>
      <c r="L101" s="11">
        <f t="shared" si="14"/>
        <v>5</v>
      </c>
      <c r="M101" s="11" t="str">
        <f t="shared" si="15"/>
        <v>OK</v>
      </c>
      <c r="N101" s="44" t="s">
        <v>119</v>
      </c>
      <c r="O101" s="44" t="s">
        <v>65</v>
      </c>
      <c r="P101" s="44">
        <v>4</v>
      </c>
      <c r="Q101" s="44" t="s">
        <v>60</v>
      </c>
      <c r="R101" s="44" t="s">
        <v>52</v>
      </c>
      <c r="S101" s="44">
        <v>0</v>
      </c>
      <c r="T101" s="44">
        <v>5</v>
      </c>
      <c r="U101" s="44" t="s">
        <v>312</v>
      </c>
      <c r="V101" s="44" t="s">
        <v>795</v>
      </c>
      <c r="W101" s="44" t="s">
        <v>796</v>
      </c>
      <c r="X101" s="44" t="s">
        <v>797</v>
      </c>
      <c r="Y101" s="44" t="s">
        <v>798</v>
      </c>
      <c r="Z101" s="44" t="s">
        <v>799</v>
      </c>
      <c r="AA101" s="44" t="s">
        <v>800</v>
      </c>
      <c r="AB101" s="44" t="s">
        <v>752</v>
      </c>
      <c r="AC101" s="44" t="s">
        <v>801</v>
      </c>
      <c r="AD101" s="44" t="s">
        <v>802</v>
      </c>
      <c r="AE101" s="44" t="s">
        <v>654</v>
      </c>
      <c r="AF101" s="11">
        <f t="shared" si="16"/>
        <v>0</v>
      </c>
      <c r="AG101" s="11">
        <f t="shared" si="17"/>
        <v>0</v>
      </c>
      <c r="AH101" s="11">
        <f t="shared" si="18"/>
        <v>0</v>
      </c>
      <c r="AI101" s="11">
        <f t="shared" si="19"/>
        <v>0</v>
      </c>
      <c r="AJ101" s="11">
        <f t="shared" si="20"/>
        <v>0</v>
      </c>
      <c r="AK101" s="11">
        <f t="shared" si="21"/>
        <v>0</v>
      </c>
      <c r="AL101" s="11" t="str">
        <f t="shared" si="22"/>
        <v/>
      </c>
      <c r="AM101" s="11" t="str">
        <f t="shared" si="23"/>
        <v/>
      </c>
      <c r="AN101" s="11" t="str">
        <f>IF(AND($O101=$B$4,OR($Q101="COMMUN",$Q101=$D$4),$R101="POS"),COUNTIFS($O$83:$O101,$B$4,$Q$83:$Q101,"COMMUN",$R$83:$R101,"POS")+COUNTIFS($O$83:$O101,$B$4,$Q$83:$Q101,$D$4,$R$83:$R101,"POS"),"")</f>
        <v/>
      </c>
      <c r="AO101" s="11" t="str">
        <f t="shared" si="24"/>
        <v/>
      </c>
      <c r="AP101" s="11" t="str">
        <f t="shared" si="25"/>
        <v/>
      </c>
      <c r="AQ101" s="11">
        <f t="shared" si="26"/>
        <v>5</v>
      </c>
      <c r="AS101" s="7" t="s">
        <v>35</v>
      </c>
      <c r="AT101" s="7"/>
      <c r="AU101" s="7"/>
      <c r="AV101" s="7"/>
      <c r="AW101" s="8"/>
      <c r="AX101" s="12" t="str">
        <f t="shared" si="27"/>
        <v/>
      </c>
      <c r="AY101" s="12" t="str">
        <f t="shared" si="28"/>
        <v/>
      </c>
      <c r="AZ101" s="11" t="str">
        <f t="shared" si="29"/>
        <v/>
      </c>
      <c r="BA101" s="44" t="s">
        <v>620</v>
      </c>
      <c r="BB101" s="44"/>
      <c r="BC101" s="11" t="str">
        <f t="shared" si="30"/>
        <v/>
      </c>
      <c r="BD101" s="11" t="str">
        <f t="shared" si="31"/>
        <v/>
      </c>
      <c r="BE101" s="11" t="str">
        <f t="shared" si="32"/>
        <v/>
      </c>
      <c r="BF101" s="11" t="str">
        <f t="shared" si="33"/>
        <v/>
      </c>
    </row>
    <row r="102" spans="1:58" ht="80.099999999999994" customHeight="1">
      <c r="A102" s="45" t="s">
        <v>121</v>
      </c>
      <c r="B102" s="7" t="s">
        <v>620</v>
      </c>
      <c r="C102" s="7" t="s">
        <v>803</v>
      </c>
      <c r="D102" s="7" t="s">
        <v>622</v>
      </c>
      <c r="E102" s="7" t="s">
        <v>623</v>
      </c>
      <c r="F102" s="7" t="s">
        <v>624</v>
      </c>
      <c r="G102" s="7" t="s">
        <v>625</v>
      </c>
      <c r="H102" s="7" t="s">
        <v>626</v>
      </c>
      <c r="I102" s="7" t="s">
        <v>627</v>
      </c>
      <c r="J102" s="7" t="s">
        <v>628</v>
      </c>
      <c r="K102" s="7" t="s">
        <v>629</v>
      </c>
      <c r="L102" s="11">
        <f t="shared" si="14"/>
        <v>5</v>
      </c>
      <c r="M102" s="11" t="str">
        <f t="shared" si="15"/>
        <v>OK</v>
      </c>
      <c r="N102" s="44" t="s">
        <v>122</v>
      </c>
      <c r="O102" s="44" t="s">
        <v>65</v>
      </c>
      <c r="P102" s="44">
        <v>5</v>
      </c>
      <c r="Q102" s="44" t="s">
        <v>51</v>
      </c>
      <c r="R102" s="44" t="s">
        <v>756</v>
      </c>
      <c r="S102" s="44">
        <v>5</v>
      </c>
      <c r="T102" s="44">
        <v>5</v>
      </c>
      <c r="U102" s="44" t="s">
        <v>757</v>
      </c>
      <c r="V102" s="44" t="s">
        <v>804</v>
      </c>
      <c r="W102" s="44" t="s">
        <v>805</v>
      </c>
      <c r="X102" s="44" t="s">
        <v>763</v>
      </c>
      <c r="Y102" s="44" t="s">
        <v>806</v>
      </c>
      <c r="Z102" s="44" t="s">
        <v>807</v>
      </c>
      <c r="AA102" s="44" t="s">
        <v>808</v>
      </c>
      <c r="AB102" s="44" t="s">
        <v>809</v>
      </c>
      <c r="AC102" s="44" t="s">
        <v>810</v>
      </c>
      <c r="AD102" s="44" t="s">
        <v>766</v>
      </c>
      <c r="AE102" s="44" t="s">
        <v>654</v>
      </c>
      <c r="AF102" s="11">
        <f t="shared" si="16"/>
        <v>0</v>
      </c>
      <c r="AG102" s="11">
        <f t="shared" si="17"/>
        <v>0</v>
      </c>
      <c r="AH102" s="11">
        <f t="shared" si="18"/>
        <v>0</v>
      </c>
      <c r="AI102" s="11">
        <f t="shared" si="19"/>
        <v>0</v>
      </c>
      <c r="AJ102" s="11">
        <f t="shared" si="20"/>
        <v>0</v>
      </c>
      <c r="AK102" s="11">
        <f t="shared" si="21"/>
        <v>0</v>
      </c>
      <c r="AL102" s="11" t="str">
        <f t="shared" si="22"/>
        <v/>
      </c>
      <c r="AM102" s="11" t="str">
        <f t="shared" si="23"/>
        <v/>
      </c>
      <c r="AN102" s="11" t="str">
        <f>IF(AND($O102=$B$4,OR($Q102="COMMUN",$Q102=$D$4),$R102="POS"),COUNTIFS($O$83:$O102,$B$4,$Q$83:$Q102,"COMMUN",$R$83:$R102,"POS")+COUNTIFS($O$83:$O102,$B$4,$Q$83:$Q102,$D$4,$R$83:$R102,"POS"),"")</f>
        <v/>
      </c>
      <c r="AO102" s="11" t="str">
        <f t="shared" si="24"/>
        <v/>
      </c>
      <c r="AP102" s="11" t="str">
        <f t="shared" si="25"/>
        <v/>
      </c>
      <c r="AQ102" s="11">
        <f t="shared" si="26"/>
        <v>5</v>
      </c>
      <c r="AS102" s="7" t="s">
        <v>36</v>
      </c>
      <c r="AT102" s="7"/>
      <c r="AU102" s="7"/>
      <c r="AV102" s="7"/>
      <c r="AW102" s="8"/>
      <c r="AX102" s="12" t="str">
        <f t="shared" si="27"/>
        <v/>
      </c>
      <c r="AY102" s="12" t="str">
        <f t="shared" si="28"/>
        <v/>
      </c>
      <c r="AZ102" s="11" t="str">
        <f t="shared" si="29"/>
        <v/>
      </c>
      <c r="BA102" s="44" t="s">
        <v>620</v>
      </c>
      <c r="BB102" s="44"/>
      <c r="BC102" s="11" t="str">
        <f t="shared" si="30"/>
        <v/>
      </c>
      <c r="BD102" s="11" t="str">
        <f t="shared" si="31"/>
        <v/>
      </c>
      <c r="BE102" s="11" t="str">
        <f t="shared" si="32"/>
        <v/>
      </c>
      <c r="BF102" s="11" t="str">
        <f t="shared" si="33"/>
        <v/>
      </c>
    </row>
    <row r="103" spans="1:58" ht="80.099999999999994" customHeight="1">
      <c r="A103" s="45" t="s">
        <v>83</v>
      </c>
      <c r="B103" s="7" t="s">
        <v>620</v>
      </c>
      <c r="C103" s="7" t="s">
        <v>811</v>
      </c>
      <c r="D103" s="7" t="s">
        <v>622</v>
      </c>
      <c r="E103" s="7" t="s">
        <v>623</v>
      </c>
      <c r="F103" s="7" t="s">
        <v>624</v>
      </c>
      <c r="G103" s="7" t="s">
        <v>625</v>
      </c>
      <c r="H103" s="7" t="s">
        <v>626</v>
      </c>
      <c r="I103" s="7" t="s">
        <v>627</v>
      </c>
      <c r="J103" s="7" t="s">
        <v>628</v>
      </c>
      <c r="K103" s="7" t="s">
        <v>629</v>
      </c>
      <c r="L103" s="11">
        <f t="shared" si="14"/>
        <v>5</v>
      </c>
      <c r="M103" s="11" t="str">
        <f t="shared" si="15"/>
        <v>OK</v>
      </c>
      <c r="N103" s="44" t="s">
        <v>124</v>
      </c>
      <c r="O103" s="44" t="s">
        <v>68</v>
      </c>
      <c r="P103" s="44">
        <v>1</v>
      </c>
      <c r="Q103" s="44" t="s">
        <v>51</v>
      </c>
      <c r="R103" s="44" t="s">
        <v>52</v>
      </c>
      <c r="S103" s="44">
        <v>0</v>
      </c>
      <c r="T103" s="44">
        <v>0</v>
      </c>
      <c r="U103" s="44" t="s">
        <v>620</v>
      </c>
      <c r="V103" s="44" t="s">
        <v>812</v>
      </c>
      <c r="W103" s="44"/>
      <c r="X103" s="44"/>
      <c r="Y103" s="44"/>
      <c r="Z103" s="44"/>
      <c r="AA103" s="44"/>
      <c r="AB103" s="44" t="s">
        <v>625</v>
      </c>
      <c r="AC103" s="44" t="s">
        <v>626</v>
      </c>
      <c r="AD103" s="44" t="s">
        <v>813</v>
      </c>
      <c r="AE103" s="44" t="s">
        <v>550</v>
      </c>
      <c r="AF103" s="11">
        <f t="shared" si="16"/>
        <v>0</v>
      </c>
      <c r="AG103" s="11">
        <f t="shared" si="17"/>
        <v>0</v>
      </c>
      <c r="AH103" s="11">
        <f t="shared" si="18"/>
        <v>0</v>
      </c>
      <c r="AI103" s="11">
        <f t="shared" si="19"/>
        <v>0</v>
      </c>
      <c r="AJ103" s="11">
        <f t="shared" si="20"/>
        <v>0</v>
      </c>
      <c r="AK103" s="11">
        <f t="shared" si="21"/>
        <v>0</v>
      </c>
      <c r="AL103" s="11" t="str">
        <f t="shared" si="22"/>
        <v/>
      </c>
      <c r="AM103" s="11" t="str">
        <f t="shared" si="23"/>
        <v/>
      </c>
      <c r="AN103" s="11" t="str">
        <f>IF(AND($O103=$B$4,OR($Q103="COMMUN",$Q103=$D$4),$R103="POS"),COUNTIFS($O$83:$O103,$B$4,$Q$83:$Q103,"COMMUN",$R$83:$R103,"POS")+COUNTIFS($O$83:$O103,$B$4,$Q$83:$Q103,$D$4,$R$83:$R103,"POS"),"")</f>
        <v/>
      </c>
      <c r="AO103" s="11" t="str">
        <f t="shared" si="24"/>
        <v/>
      </c>
      <c r="AP103" s="11" t="str">
        <f t="shared" si="25"/>
        <v/>
      </c>
      <c r="AQ103" s="11">
        <f t="shared" si="26"/>
        <v>0</v>
      </c>
      <c r="AS103" s="7" t="s">
        <v>37</v>
      </c>
      <c r="AT103" s="7"/>
      <c r="AU103" s="7"/>
      <c r="AV103" s="7"/>
      <c r="AW103" s="8"/>
      <c r="AX103" s="12" t="str">
        <f t="shared" si="27"/>
        <v/>
      </c>
      <c r="AY103" s="12" t="str">
        <f t="shared" si="28"/>
        <v/>
      </c>
      <c r="AZ103" s="11" t="str">
        <f t="shared" si="29"/>
        <v/>
      </c>
      <c r="BA103" s="44" t="s">
        <v>620</v>
      </c>
      <c r="BB103" s="44"/>
      <c r="BC103" s="11" t="str">
        <f t="shared" si="30"/>
        <v/>
      </c>
      <c r="BD103" s="11" t="str">
        <f t="shared" si="31"/>
        <v/>
      </c>
      <c r="BE103" s="11" t="str">
        <f t="shared" si="32"/>
        <v/>
      </c>
      <c r="BF103" s="11" t="str">
        <f t="shared" si="33"/>
        <v/>
      </c>
    </row>
    <row r="104" spans="1:58" ht="80.099999999999994" customHeight="1">
      <c r="A104" s="45" t="s">
        <v>126</v>
      </c>
      <c r="B104" s="7" t="s">
        <v>620</v>
      </c>
      <c r="C104" s="7" t="s">
        <v>814</v>
      </c>
      <c r="D104" s="7" t="s">
        <v>622</v>
      </c>
      <c r="E104" s="7" t="s">
        <v>623</v>
      </c>
      <c r="F104" s="7" t="s">
        <v>624</v>
      </c>
      <c r="G104" s="7" t="s">
        <v>625</v>
      </c>
      <c r="H104" s="7" t="s">
        <v>626</v>
      </c>
      <c r="I104" s="7" t="s">
        <v>627</v>
      </c>
      <c r="J104" s="7" t="s">
        <v>628</v>
      </c>
      <c r="K104" s="7" t="s">
        <v>629</v>
      </c>
      <c r="L104" s="11">
        <f t="shared" si="14"/>
        <v>5</v>
      </c>
      <c r="M104" s="11" t="str">
        <f t="shared" si="15"/>
        <v>OK</v>
      </c>
      <c r="N104" s="44" t="s">
        <v>127</v>
      </c>
      <c r="O104" s="44" t="s">
        <v>68</v>
      </c>
      <c r="P104" s="44">
        <v>2</v>
      </c>
      <c r="Q104" s="44" t="s">
        <v>51</v>
      </c>
      <c r="R104" s="44" t="s">
        <v>52</v>
      </c>
      <c r="S104" s="44">
        <v>0</v>
      </c>
      <c r="T104" s="44">
        <v>0</v>
      </c>
      <c r="U104" s="44" t="s">
        <v>620</v>
      </c>
      <c r="V104" s="44" t="s">
        <v>815</v>
      </c>
      <c r="W104" s="44"/>
      <c r="X104" s="44"/>
      <c r="Y104" s="44"/>
      <c r="Z104" s="44"/>
      <c r="AA104" s="44"/>
      <c r="AB104" s="44" t="s">
        <v>625</v>
      </c>
      <c r="AC104" s="44" t="s">
        <v>626</v>
      </c>
      <c r="AD104" s="44" t="s">
        <v>813</v>
      </c>
      <c r="AE104" s="44" t="s">
        <v>550</v>
      </c>
      <c r="AF104" s="11">
        <f t="shared" si="16"/>
        <v>0</v>
      </c>
      <c r="AG104" s="11">
        <f t="shared" si="17"/>
        <v>0</v>
      </c>
      <c r="AH104" s="11">
        <f t="shared" si="18"/>
        <v>0</v>
      </c>
      <c r="AI104" s="11">
        <f t="shared" si="19"/>
        <v>0</v>
      </c>
      <c r="AJ104" s="11">
        <f t="shared" si="20"/>
        <v>0</v>
      </c>
      <c r="AK104" s="11">
        <f t="shared" si="21"/>
        <v>0</v>
      </c>
      <c r="AL104" s="11" t="str">
        <f t="shared" si="22"/>
        <v/>
      </c>
      <c r="AM104" s="11" t="str">
        <f t="shared" si="23"/>
        <v/>
      </c>
      <c r="AN104" s="11" t="str">
        <f>IF(AND($O104=$B$4,OR($Q104="COMMUN",$Q104=$D$4),$R104="POS"),COUNTIFS($O$83:$O104,$B$4,$Q$83:$Q104,"COMMUN",$R$83:$R104,"POS")+COUNTIFS($O$83:$O104,$B$4,$Q$83:$Q104,$D$4,$R$83:$R104,"POS"),"")</f>
        <v/>
      </c>
      <c r="AO104" s="11" t="str">
        <f t="shared" si="24"/>
        <v/>
      </c>
      <c r="AP104" s="11" t="str">
        <f t="shared" si="25"/>
        <v/>
      </c>
      <c r="AQ104" s="11">
        <f t="shared" si="26"/>
        <v>0</v>
      </c>
      <c r="AS104" s="7" t="s">
        <v>38</v>
      </c>
      <c r="AT104" s="7"/>
      <c r="AU104" s="7"/>
      <c r="AV104" s="7"/>
      <c r="AW104" s="8"/>
      <c r="AX104" s="12" t="str">
        <f t="shared" si="27"/>
        <v/>
      </c>
      <c r="AY104" s="12" t="str">
        <f t="shared" si="28"/>
        <v/>
      </c>
      <c r="AZ104" s="11" t="str">
        <f t="shared" si="29"/>
        <v/>
      </c>
      <c r="BA104" s="44" t="s">
        <v>620</v>
      </c>
      <c r="BB104" s="44"/>
      <c r="BC104" s="11" t="str">
        <f t="shared" si="30"/>
        <v/>
      </c>
      <c r="BD104" s="11" t="str">
        <f t="shared" si="31"/>
        <v/>
      </c>
      <c r="BE104" s="11" t="str">
        <f t="shared" si="32"/>
        <v/>
      </c>
      <c r="BF104" s="11" t="str">
        <f t="shared" si="33"/>
        <v/>
      </c>
    </row>
    <row r="105" spans="1:58" ht="80.099999999999994" customHeight="1">
      <c r="A105" s="45" t="s">
        <v>129</v>
      </c>
      <c r="B105" s="7" t="s">
        <v>620</v>
      </c>
      <c r="C105" s="7" t="s">
        <v>816</v>
      </c>
      <c r="D105" s="7" t="s">
        <v>622</v>
      </c>
      <c r="E105" s="7" t="s">
        <v>623</v>
      </c>
      <c r="F105" s="7" t="s">
        <v>624</v>
      </c>
      <c r="G105" s="7" t="s">
        <v>625</v>
      </c>
      <c r="H105" s="7" t="s">
        <v>626</v>
      </c>
      <c r="I105" s="7" t="s">
        <v>627</v>
      </c>
      <c r="J105" s="7" t="s">
        <v>628</v>
      </c>
      <c r="K105" s="7" t="s">
        <v>629</v>
      </c>
      <c r="L105" s="11">
        <f t="shared" si="14"/>
        <v>5</v>
      </c>
      <c r="M105" s="11" t="str">
        <f t="shared" si="15"/>
        <v>OK</v>
      </c>
      <c r="N105" s="44" t="s">
        <v>130</v>
      </c>
      <c r="O105" s="44" t="s">
        <v>68</v>
      </c>
      <c r="P105" s="44">
        <v>3</v>
      </c>
      <c r="Q105" s="44" t="s">
        <v>51</v>
      </c>
      <c r="R105" s="44" t="s">
        <v>52</v>
      </c>
      <c r="S105" s="44">
        <v>0</v>
      </c>
      <c r="T105" s="44">
        <v>0</v>
      </c>
      <c r="U105" s="44" t="s">
        <v>620</v>
      </c>
      <c r="V105" s="44" t="s">
        <v>817</v>
      </c>
      <c r="W105" s="44"/>
      <c r="X105" s="44"/>
      <c r="Y105" s="44"/>
      <c r="Z105" s="44"/>
      <c r="AA105" s="44"/>
      <c r="AB105" s="44" t="s">
        <v>625</v>
      </c>
      <c r="AC105" s="44" t="s">
        <v>626</v>
      </c>
      <c r="AD105" s="44" t="s">
        <v>813</v>
      </c>
      <c r="AE105" s="44" t="s">
        <v>550</v>
      </c>
      <c r="AF105" s="11">
        <f t="shared" si="16"/>
        <v>0</v>
      </c>
      <c r="AG105" s="11">
        <f t="shared" si="17"/>
        <v>0</v>
      </c>
      <c r="AH105" s="11">
        <f t="shared" si="18"/>
        <v>0</v>
      </c>
      <c r="AI105" s="11">
        <f t="shared" si="19"/>
        <v>0</v>
      </c>
      <c r="AJ105" s="11">
        <f t="shared" si="20"/>
        <v>0</v>
      </c>
      <c r="AK105" s="11">
        <f t="shared" si="21"/>
        <v>0</v>
      </c>
      <c r="AL105" s="11" t="str">
        <f t="shared" si="22"/>
        <v/>
      </c>
      <c r="AM105" s="11" t="str">
        <f t="shared" si="23"/>
        <v/>
      </c>
      <c r="AN105" s="11" t="str">
        <f>IF(AND($O105=$B$4,OR($Q105="COMMUN",$Q105=$D$4),$R105="POS"),COUNTIFS($O$83:$O105,$B$4,$Q$83:$Q105,"COMMUN",$R$83:$R105,"POS")+COUNTIFS($O$83:$O105,$B$4,$Q$83:$Q105,$D$4,$R$83:$R105,"POS"),"")</f>
        <v/>
      </c>
      <c r="AO105" s="11" t="str">
        <f t="shared" si="24"/>
        <v/>
      </c>
      <c r="AP105" s="11" t="str">
        <f t="shared" si="25"/>
        <v/>
      </c>
      <c r="AQ105" s="11">
        <f t="shared" si="26"/>
        <v>0</v>
      </c>
      <c r="AS105" s="7" t="s">
        <v>39</v>
      </c>
      <c r="AT105" s="7"/>
      <c r="AU105" s="7"/>
      <c r="AV105" s="7"/>
      <c r="AW105" s="8"/>
      <c r="AX105" s="12" t="str">
        <f t="shared" si="27"/>
        <v/>
      </c>
      <c r="AY105" s="12" t="str">
        <f t="shared" si="28"/>
        <v/>
      </c>
      <c r="AZ105" s="11" t="str">
        <f t="shared" si="29"/>
        <v/>
      </c>
      <c r="BA105" s="44" t="s">
        <v>620</v>
      </c>
      <c r="BB105" s="44"/>
      <c r="BC105" s="11" t="str">
        <f t="shared" si="30"/>
        <v/>
      </c>
      <c r="BD105" s="11" t="str">
        <f t="shared" si="31"/>
        <v/>
      </c>
      <c r="BE105" s="11" t="str">
        <f t="shared" si="32"/>
        <v/>
      </c>
      <c r="BF105" s="11" t="str">
        <f t="shared" si="33"/>
        <v/>
      </c>
    </row>
    <row r="106" spans="1:58" ht="80.099999999999994" customHeight="1">
      <c r="A106" s="45" t="s">
        <v>86</v>
      </c>
      <c r="B106" s="7" t="s">
        <v>620</v>
      </c>
      <c r="C106" s="7" t="s">
        <v>818</v>
      </c>
      <c r="D106" s="7" t="s">
        <v>622</v>
      </c>
      <c r="E106" s="7" t="s">
        <v>623</v>
      </c>
      <c r="F106" s="7" t="s">
        <v>624</v>
      </c>
      <c r="G106" s="7" t="s">
        <v>625</v>
      </c>
      <c r="H106" s="7" t="s">
        <v>626</v>
      </c>
      <c r="I106" s="7" t="s">
        <v>627</v>
      </c>
      <c r="J106" s="7" t="s">
        <v>628</v>
      </c>
      <c r="K106" s="7" t="s">
        <v>629</v>
      </c>
      <c r="L106" s="11">
        <f t="shared" si="14"/>
        <v>5</v>
      </c>
      <c r="M106" s="11" t="str">
        <f t="shared" si="15"/>
        <v>OK</v>
      </c>
      <c r="N106" s="44" t="s">
        <v>132</v>
      </c>
      <c r="O106" s="44" t="s">
        <v>68</v>
      </c>
      <c r="P106" s="44">
        <v>4</v>
      </c>
      <c r="Q106" s="44" t="s">
        <v>51</v>
      </c>
      <c r="R106" s="44" t="s">
        <v>52</v>
      </c>
      <c r="S106" s="44">
        <v>0</v>
      </c>
      <c r="T106" s="44">
        <v>0</v>
      </c>
      <c r="U106" s="44" t="s">
        <v>620</v>
      </c>
      <c r="V106" s="44" t="s">
        <v>819</v>
      </c>
      <c r="W106" s="44"/>
      <c r="X106" s="44"/>
      <c r="Y106" s="44"/>
      <c r="Z106" s="44"/>
      <c r="AA106" s="44"/>
      <c r="AB106" s="44" t="s">
        <v>625</v>
      </c>
      <c r="AC106" s="44" t="s">
        <v>626</v>
      </c>
      <c r="AD106" s="44" t="s">
        <v>813</v>
      </c>
      <c r="AE106" s="44" t="s">
        <v>550</v>
      </c>
      <c r="AF106" s="11">
        <f t="shared" si="16"/>
        <v>0</v>
      </c>
      <c r="AG106" s="11">
        <f t="shared" si="17"/>
        <v>0</v>
      </c>
      <c r="AH106" s="11">
        <f t="shared" si="18"/>
        <v>0</v>
      </c>
      <c r="AI106" s="11">
        <f t="shared" si="19"/>
        <v>0</v>
      </c>
      <c r="AJ106" s="11">
        <f t="shared" si="20"/>
        <v>0</v>
      </c>
      <c r="AK106" s="11">
        <f t="shared" si="21"/>
        <v>0</v>
      </c>
      <c r="AL106" s="11" t="str">
        <f t="shared" si="22"/>
        <v/>
      </c>
      <c r="AM106" s="11" t="str">
        <f t="shared" si="23"/>
        <v/>
      </c>
      <c r="AN106" s="11" t="str">
        <f>IF(AND($O106=$B$4,OR($Q106="COMMUN",$Q106=$D$4),$R106="POS"),COUNTIFS($O$83:$O106,$B$4,$Q$83:$Q106,"COMMUN",$R$83:$R106,"POS")+COUNTIFS($O$83:$O106,$B$4,$Q$83:$Q106,$D$4,$R$83:$R106,"POS"),"")</f>
        <v/>
      </c>
      <c r="AO106" s="11" t="str">
        <f t="shared" si="24"/>
        <v/>
      </c>
      <c r="AP106" s="11" t="str">
        <f t="shared" si="25"/>
        <v/>
      </c>
      <c r="AQ106" s="11">
        <f t="shared" si="26"/>
        <v>0</v>
      </c>
      <c r="AS106" s="7" t="s">
        <v>40</v>
      </c>
      <c r="AT106" s="7"/>
      <c r="AU106" s="7"/>
      <c r="AV106" s="7"/>
      <c r="AW106" s="8"/>
      <c r="AX106" s="12" t="str">
        <f t="shared" si="27"/>
        <v/>
      </c>
      <c r="AY106" s="12" t="str">
        <f t="shared" si="28"/>
        <v/>
      </c>
      <c r="AZ106" s="11" t="str">
        <f t="shared" si="29"/>
        <v/>
      </c>
      <c r="BA106" s="44" t="s">
        <v>620</v>
      </c>
      <c r="BB106" s="44"/>
      <c r="BC106" s="11" t="str">
        <f t="shared" si="30"/>
        <v/>
      </c>
      <c r="BD106" s="11" t="str">
        <f t="shared" si="31"/>
        <v/>
      </c>
      <c r="BE106" s="11" t="str">
        <f t="shared" si="32"/>
        <v/>
      </c>
      <c r="BF106" s="11" t="str">
        <f t="shared" si="33"/>
        <v/>
      </c>
    </row>
    <row r="107" spans="1:58" ht="80.099999999999994" customHeight="1">
      <c r="A107" s="45" t="s">
        <v>134</v>
      </c>
      <c r="B107" s="7" t="s">
        <v>620</v>
      </c>
      <c r="C107" s="7" t="s">
        <v>820</v>
      </c>
      <c r="D107" s="7" t="s">
        <v>622</v>
      </c>
      <c r="E107" s="7" t="s">
        <v>623</v>
      </c>
      <c r="F107" s="7" t="s">
        <v>624</v>
      </c>
      <c r="G107" s="7" t="s">
        <v>625</v>
      </c>
      <c r="H107" s="7" t="s">
        <v>626</v>
      </c>
      <c r="I107" s="7" t="s">
        <v>627</v>
      </c>
      <c r="J107" s="7" t="s">
        <v>628</v>
      </c>
      <c r="K107" s="7" t="s">
        <v>629</v>
      </c>
      <c r="L107" s="11">
        <f t="shared" si="14"/>
        <v>5</v>
      </c>
      <c r="M107" s="11" t="str">
        <f t="shared" si="15"/>
        <v>OK</v>
      </c>
      <c r="N107" s="44" t="s">
        <v>135</v>
      </c>
      <c r="O107" s="44" t="s">
        <v>68</v>
      </c>
      <c r="P107" s="44">
        <v>5</v>
      </c>
      <c r="Q107" s="44" t="s">
        <v>51</v>
      </c>
      <c r="R107" s="44" t="s">
        <v>52</v>
      </c>
      <c r="S107" s="44">
        <v>0</v>
      </c>
      <c r="T107" s="44">
        <v>0</v>
      </c>
      <c r="U107" s="44" t="s">
        <v>620</v>
      </c>
      <c r="V107" s="44" t="s">
        <v>821</v>
      </c>
      <c r="W107" s="44"/>
      <c r="X107" s="44"/>
      <c r="Y107" s="44"/>
      <c r="Z107" s="44"/>
      <c r="AA107" s="44"/>
      <c r="AB107" s="44" t="s">
        <v>625</v>
      </c>
      <c r="AC107" s="44" t="s">
        <v>626</v>
      </c>
      <c r="AD107" s="44" t="s">
        <v>813</v>
      </c>
      <c r="AE107" s="44" t="s">
        <v>550</v>
      </c>
      <c r="AF107" s="11">
        <f t="shared" si="16"/>
        <v>0</v>
      </c>
      <c r="AG107" s="11">
        <f t="shared" si="17"/>
        <v>0</v>
      </c>
      <c r="AH107" s="11">
        <f t="shared" si="18"/>
        <v>0</v>
      </c>
      <c r="AI107" s="11">
        <f t="shared" si="19"/>
        <v>0</v>
      </c>
      <c r="AJ107" s="11">
        <f t="shared" si="20"/>
        <v>0</v>
      </c>
      <c r="AK107" s="11">
        <f t="shared" si="21"/>
        <v>0</v>
      </c>
      <c r="AL107" s="11" t="str">
        <f t="shared" si="22"/>
        <v/>
      </c>
      <c r="AM107" s="11" t="str">
        <f t="shared" si="23"/>
        <v/>
      </c>
      <c r="AN107" s="11" t="str">
        <f>IF(AND($O107=$B$4,OR($Q107="COMMUN",$Q107=$D$4),$R107="POS"),COUNTIFS($O$83:$O107,$B$4,$Q$83:$Q107,"COMMUN",$R$83:$R107,"POS")+COUNTIFS($O$83:$O107,$B$4,$Q$83:$Q107,$D$4,$R$83:$R107,"POS"),"")</f>
        <v/>
      </c>
      <c r="AO107" s="11" t="str">
        <f t="shared" si="24"/>
        <v/>
      </c>
      <c r="AP107" s="11" t="str">
        <f t="shared" si="25"/>
        <v/>
      </c>
      <c r="AQ107" s="11">
        <f t="shared" si="26"/>
        <v>0</v>
      </c>
      <c r="AS107" s="7" t="s">
        <v>41</v>
      </c>
      <c r="AT107" s="7"/>
      <c r="AU107" s="7"/>
      <c r="AV107" s="7"/>
      <c r="AW107" s="8"/>
      <c r="AX107" s="12" t="str">
        <f t="shared" si="27"/>
        <v/>
      </c>
      <c r="AY107" s="12" t="str">
        <f t="shared" si="28"/>
        <v/>
      </c>
      <c r="AZ107" s="11" t="str">
        <f t="shared" si="29"/>
        <v/>
      </c>
      <c r="BA107" s="44" t="s">
        <v>620</v>
      </c>
      <c r="BB107" s="44"/>
      <c r="BC107" s="11" t="str">
        <f t="shared" si="30"/>
        <v/>
      </c>
      <c r="BD107" s="11" t="str">
        <f t="shared" si="31"/>
        <v/>
      </c>
      <c r="BE107" s="11" t="str">
        <f t="shared" si="32"/>
        <v/>
      </c>
      <c r="BF107" s="11" t="str">
        <f t="shared" si="33"/>
        <v/>
      </c>
    </row>
    <row r="108" spans="1:58" ht="80.099999999999994" customHeight="1">
      <c r="A108" s="45" t="s">
        <v>137</v>
      </c>
      <c r="B108" s="7" t="s">
        <v>620</v>
      </c>
      <c r="C108" s="7" t="s">
        <v>822</v>
      </c>
      <c r="D108" s="7" t="s">
        <v>622</v>
      </c>
      <c r="E108" s="7" t="s">
        <v>623</v>
      </c>
      <c r="F108" s="7" t="s">
        <v>624</v>
      </c>
      <c r="G108" s="7" t="s">
        <v>625</v>
      </c>
      <c r="H108" s="7" t="s">
        <v>626</v>
      </c>
      <c r="I108" s="7" t="s">
        <v>627</v>
      </c>
      <c r="J108" s="7" t="s">
        <v>628</v>
      </c>
      <c r="K108" s="7" t="s">
        <v>629</v>
      </c>
      <c r="L108" s="11">
        <f t="shared" si="14"/>
        <v>5</v>
      </c>
      <c r="M108" s="11" t="str">
        <f t="shared" si="15"/>
        <v>OK</v>
      </c>
      <c r="N108" s="44" t="s">
        <v>138</v>
      </c>
      <c r="O108" s="44" t="s">
        <v>72</v>
      </c>
      <c r="P108" s="44">
        <v>1</v>
      </c>
      <c r="Q108" s="44" t="s">
        <v>51</v>
      </c>
      <c r="R108" s="44" t="s">
        <v>52</v>
      </c>
      <c r="S108" s="44">
        <v>0</v>
      </c>
      <c r="T108" s="44">
        <v>0</v>
      </c>
      <c r="U108" s="44" t="s">
        <v>620</v>
      </c>
      <c r="V108" s="44" t="s">
        <v>823</v>
      </c>
      <c r="W108" s="44"/>
      <c r="X108" s="44"/>
      <c r="Y108" s="44"/>
      <c r="Z108" s="44"/>
      <c r="AA108" s="44"/>
      <c r="AB108" s="44" t="s">
        <v>625</v>
      </c>
      <c r="AC108" s="44" t="s">
        <v>626</v>
      </c>
      <c r="AD108" s="44" t="s">
        <v>813</v>
      </c>
      <c r="AE108" s="44" t="s">
        <v>550</v>
      </c>
      <c r="AF108" s="11">
        <f t="shared" si="16"/>
        <v>0</v>
      </c>
      <c r="AG108" s="11">
        <f t="shared" si="17"/>
        <v>0</v>
      </c>
      <c r="AH108" s="11">
        <f t="shared" si="18"/>
        <v>0</v>
      </c>
      <c r="AI108" s="11">
        <f t="shared" si="19"/>
        <v>0</v>
      </c>
      <c r="AJ108" s="11">
        <f t="shared" si="20"/>
        <v>0</v>
      </c>
      <c r="AK108" s="11">
        <f t="shared" si="21"/>
        <v>0</v>
      </c>
      <c r="AL108" s="11" t="str">
        <f t="shared" si="22"/>
        <v/>
      </c>
      <c r="AM108" s="11" t="str">
        <f t="shared" si="23"/>
        <v/>
      </c>
      <c r="AN108" s="11" t="str">
        <f>IF(AND($O108=$B$4,OR($Q108="COMMUN",$Q108=$D$4),$R108="POS"),COUNTIFS($O$83:$O108,$B$4,$Q$83:$Q108,"COMMUN",$R$83:$R108,"POS")+COUNTIFS($O$83:$O108,$B$4,$Q$83:$Q108,$D$4,$R$83:$R108,"POS"),"")</f>
        <v/>
      </c>
      <c r="AO108" s="11" t="str">
        <f t="shared" si="24"/>
        <v/>
      </c>
      <c r="AP108" s="11" t="str">
        <f t="shared" si="25"/>
        <v/>
      </c>
      <c r="AQ108" s="11">
        <f t="shared" si="26"/>
        <v>0</v>
      </c>
      <c r="AS108" s="7" t="s">
        <v>42</v>
      </c>
      <c r="AT108" s="7"/>
      <c r="AU108" s="7"/>
      <c r="AV108" s="7"/>
      <c r="AW108" s="8"/>
      <c r="AX108" s="12" t="str">
        <f t="shared" si="27"/>
        <v/>
      </c>
      <c r="AY108" s="12" t="str">
        <f t="shared" si="28"/>
        <v/>
      </c>
      <c r="AZ108" s="11" t="str">
        <f t="shared" si="29"/>
        <v/>
      </c>
      <c r="BA108" s="44" t="s">
        <v>620</v>
      </c>
      <c r="BB108" s="44"/>
      <c r="BC108" s="11" t="str">
        <f t="shared" si="30"/>
        <v/>
      </c>
      <c r="BD108" s="11" t="str">
        <f t="shared" si="31"/>
        <v/>
      </c>
      <c r="BE108" s="11" t="str">
        <f t="shared" si="32"/>
        <v/>
      </c>
      <c r="BF108" s="11" t="str">
        <f t="shared" si="33"/>
        <v/>
      </c>
    </row>
    <row r="109" spans="1:58" ht="80.099999999999994" customHeight="1">
      <c r="A109" s="45" t="s">
        <v>143</v>
      </c>
      <c r="B109" s="7" t="s">
        <v>620</v>
      </c>
      <c r="C109" s="7" t="s">
        <v>824</v>
      </c>
      <c r="D109" s="7" t="s">
        <v>622</v>
      </c>
      <c r="E109" s="7" t="s">
        <v>623</v>
      </c>
      <c r="F109" s="7" t="s">
        <v>624</v>
      </c>
      <c r="G109" s="7" t="s">
        <v>625</v>
      </c>
      <c r="H109" s="7" t="s">
        <v>626</v>
      </c>
      <c r="I109" s="7" t="s">
        <v>627</v>
      </c>
      <c r="J109" s="7" t="s">
        <v>628</v>
      </c>
      <c r="K109" s="7" t="s">
        <v>629</v>
      </c>
      <c r="L109" s="11">
        <f t="shared" si="14"/>
        <v>5</v>
      </c>
      <c r="M109" s="11" t="str">
        <f t="shared" si="15"/>
        <v>OK</v>
      </c>
      <c r="N109" s="44" t="s">
        <v>144</v>
      </c>
      <c r="O109" s="44" t="s">
        <v>72</v>
      </c>
      <c r="P109" s="44">
        <v>2</v>
      </c>
      <c r="Q109" s="44" t="s">
        <v>51</v>
      </c>
      <c r="R109" s="44" t="s">
        <v>52</v>
      </c>
      <c r="S109" s="44">
        <v>0</v>
      </c>
      <c r="T109" s="44">
        <v>0</v>
      </c>
      <c r="U109" s="44" t="s">
        <v>620</v>
      </c>
      <c r="V109" s="44" t="s">
        <v>825</v>
      </c>
      <c r="W109" s="44"/>
      <c r="X109" s="44"/>
      <c r="Y109" s="44"/>
      <c r="Z109" s="44"/>
      <c r="AA109" s="44"/>
      <c r="AB109" s="44" t="s">
        <v>625</v>
      </c>
      <c r="AC109" s="44" t="s">
        <v>626</v>
      </c>
      <c r="AD109" s="44" t="s">
        <v>813</v>
      </c>
      <c r="AE109" s="44" t="s">
        <v>550</v>
      </c>
      <c r="AF109" s="11">
        <f t="shared" si="16"/>
        <v>0</v>
      </c>
      <c r="AG109" s="11">
        <f t="shared" si="17"/>
        <v>0</v>
      </c>
      <c r="AH109" s="11">
        <f t="shared" si="18"/>
        <v>0</v>
      </c>
      <c r="AI109" s="11">
        <f t="shared" si="19"/>
        <v>0</v>
      </c>
      <c r="AJ109" s="11">
        <f t="shared" si="20"/>
        <v>0</v>
      </c>
      <c r="AK109" s="11">
        <f t="shared" si="21"/>
        <v>0</v>
      </c>
      <c r="AL109" s="11" t="str">
        <f t="shared" si="22"/>
        <v/>
      </c>
      <c r="AM109" s="11" t="str">
        <f t="shared" si="23"/>
        <v/>
      </c>
      <c r="AN109" s="11" t="str">
        <f>IF(AND($O109=$B$4,OR($Q109="COMMUN",$Q109=$D$4),$R109="POS"),COUNTIFS($O$83:$O109,$B$4,$Q$83:$Q109,"COMMUN",$R$83:$R109,"POS")+COUNTIFS($O$83:$O109,$B$4,$Q$83:$Q109,$D$4,$R$83:$R109,"POS"),"")</f>
        <v/>
      </c>
      <c r="AO109" s="11" t="str">
        <f t="shared" si="24"/>
        <v/>
      </c>
      <c r="AP109" s="11" t="str">
        <f t="shared" si="25"/>
        <v/>
      </c>
      <c r="AQ109" s="11">
        <f t="shared" si="26"/>
        <v>0</v>
      </c>
      <c r="AS109" s="7" t="s">
        <v>43</v>
      </c>
      <c r="AT109" s="7"/>
      <c r="AU109" s="7"/>
      <c r="AV109" s="7"/>
      <c r="AW109" s="8"/>
      <c r="AX109" s="12" t="str">
        <f t="shared" si="27"/>
        <v/>
      </c>
      <c r="AY109" s="12" t="str">
        <f t="shared" si="28"/>
        <v/>
      </c>
      <c r="AZ109" s="11" t="str">
        <f t="shared" si="29"/>
        <v/>
      </c>
      <c r="BA109" s="44" t="s">
        <v>620</v>
      </c>
      <c r="BB109" s="44"/>
      <c r="BC109" s="11" t="str">
        <f t="shared" si="30"/>
        <v/>
      </c>
      <c r="BD109" s="11" t="str">
        <f t="shared" si="31"/>
        <v/>
      </c>
      <c r="BE109" s="11" t="str">
        <f t="shared" si="32"/>
        <v/>
      </c>
      <c r="BF109" s="11" t="str">
        <f t="shared" si="33"/>
        <v/>
      </c>
    </row>
    <row r="110" spans="1:58" ht="80.099999999999994" customHeight="1">
      <c r="A110" s="45" t="s">
        <v>146</v>
      </c>
      <c r="B110" s="7" t="s">
        <v>620</v>
      </c>
      <c r="C110" s="7" t="s">
        <v>826</v>
      </c>
      <c r="D110" s="7" t="s">
        <v>622</v>
      </c>
      <c r="E110" s="7" t="s">
        <v>623</v>
      </c>
      <c r="F110" s="7" t="s">
        <v>624</v>
      </c>
      <c r="G110" s="7" t="s">
        <v>625</v>
      </c>
      <c r="H110" s="7" t="s">
        <v>626</v>
      </c>
      <c r="I110" s="7" t="s">
        <v>627</v>
      </c>
      <c r="J110" s="7" t="s">
        <v>628</v>
      </c>
      <c r="K110" s="7" t="s">
        <v>629</v>
      </c>
      <c r="L110" s="11">
        <f t="shared" si="14"/>
        <v>5</v>
      </c>
      <c r="M110" s="11" t="str">
        <f t="shared" si="15"/>
        <v>OK</v>
      </c>
      <c r="N110" s="44" t="s">
        <v>147</v>
      </c>
      <c r="O110" s="44" t="s">
        <v>72</v>
      </c>
      <c r="P110" s="44">
        <v>3</v>
      </c>
      <c r="Q110" s="44" t="s">
        <v>51</v>
      </c>
      <c r="R110" s="44" t="s">
        <v>52</v>
      </c>
      <c r="S110" s="44">
        <v>0</v>
      </c>
      <c r="T110" s="44">
        <v>0</v>
      </c>
      <c r="U110" s="44" t="s">
        <v>620</v>
      </c>
      <c r="V110" s="44" t="s">
        <v>827</v>
      </c>
      <c r="W110" s="44"/>
      <c r="X110" s="44"/>
      <c r="Y110" s="44"/>
      <c r="Z110" s="44"/>
      <c r="AA110" s="44"/>
      <c r="AB110" s="44" t="s">
        <v>625</v>
      </c>
      <c r="AC110" s="44" t="s">
        <v>626</v>
      </c>
      <c r="AD110" s="44" t="s">
        <v>813</v>
      </c>
      <c r="AE110" s="44" t="s">
        <v>550</v>
      </c>
      <c r="AF110" s="11">
        <f t="shared" si="16"/>
        <v>0</v>
      </c>
      <c r="AG110" s="11">
        <f t="shared" si="17"/>
        <v>0</v>
      </c>
      <c r="AH110" s="11">
        <f t="shared" si="18"/>
        <v>0</v>
      </c>
      <c r="AI110" s="11">
        <f t="shared" si="19"/>
        <v>0</v>
      </c>
      <c r="AJ110" s="11">
        <f t="shared" si="20"/>
        <v>0</v>
      </c>
      <c r="AK110" s="11">
        <f t="shared" si="21"/>
        <v>0</v>
      </c>
      <c r="AL110" s="11" t="str">
        <f t="shared" si="22"/>
        <v/>
      </c>
      <c r="AM110" s="11" t="str">
        <f t="shared" si="23"/>
        <v/>
      </c>
      <c r="AN110" s="11" t="str">
        <f>IF(AND($O110=$B$4,OR($Q110="COMMUN",$Q110=$D$4),$R110="POS"),COUNTIFS($O$83:$O110,$B$4,$Q$83:$Q110,"COMMUN",$R$83:$R110,"POS")+COUNTIFS($O$83:$O110,$B$4,$Q$83:$Q110,$D$4,$R$83:$R110,"POS"),"")</f>
        <v/>
      </c>
      <c r="AO110" s="11" t="str">
        <f t="shared" si="24"/>
        <v/>
      </c>
      <c r="AP110" s="11" t="str">
        <f t="shared" si="25"/>
        <v/>
      </c>
      <c r="AQ110" s="11">
        <f t="shared" si="26"/>
        <v>0</v>
      </c>
      <c r="AS110" s="7" t="s">
        <v>44</v>
      </c>
      <c r="AT110" s="7"/>
      <c r="AU110" s="7"/>
      <c r="AV110" s="7"/>
      <c r="AW110" s="8"/>
      <c r="AX110" s="12" t="str">
        <f t="shared" si="27"/>
        <v/>
      </c>
      <c r="AY110" s="12" t="str">
        <f t="shared" si="28"/>
        <v/>
      </c>
      <c r="AZ110" s="11" t="str">
        <f t="shared" si="29"/>
        <v/>
      </c>
      <c r="BA110" s="44" t="s">
        <v>620</v>
      </c>
      <c r="BB110" s="44"/>
      <c r="BC110" s="11" t="str">
        <f t="shared" si="30"/>
        <v/>
      </c>
      <c r="BD110" s="11" t="str">
        <f t="shared" si="31"/>
        <v/>
      </c>
      <c r="BE110" s="11" t="str">
        <f t="shared" si="32"/>
        <v/>
      </c>
      <c r="BF110" s="11" t="str">
        <f t="shared" si="33"/>
        <v/>
      </c>
    </row>
    <row r="111" spans="1:58" ht="80.099999999999994" customHeight="1">
      <c r="A111" s="45" t="s">
        <v>149</v>
      </c>
      <c r="B111" s="7" t="s">
        <v>620</v>
      </c>
      <c r="C111" s="7" t="s">
        <v>828</v>
      </c>
      <c r="D111" s="7" t="s">
        <v>622</v>
      </c>
      <c r="E111" s="7" t="s">
        <v>623</v>
      </c>
      <c r="F111" s="7" t="s">
        <v>624</v>
      </c>
      <c r="G111" s="7" t="s">
        <v>625</v>
      </c>
      <c r="H111" s="7" t="s">
        <v>626</v>
      </c>
      <c r="I111" s="7" t="s">
        <v>627</v>
      </c>
      <c r="J111" s="7" t="s">
        <v>628</v>
      </c>
      <c r="K111" s="7" t="s">
        <v>629</v>
      </c>
      <c r="L111" s="11">
        <f t="shared" si="14"/>
        <v>5</v>
      </c>
      <c r="M111" s="11" t="str">
        <f t="shared" si="15"/>
        <v>OK</v>
      </c>
      <c r="N111" s="44" t="s">
        <v>150</v>
      </c>
      <c r="O111" s="44" t="s">
        <v>72</v>
      </c>
      <c r="P111" s="44">
        <v>4</v>
      </c>
      <c r="Q111" s="44" t="s">
        <v>51</v>
      </c>
      <c r="R111" s="44" t="s">
        <v>52</v>
      </c>
      <c r="S111" s="44">
        <v>0</v>
      </c>
      <c r="T111" s="44">
        <v>0</v>
      </c>
      <c r="U111" s="44" t="s">
        <v>620</v>
      </c>
      <c r="V111" s="44" t="s">
        <v>829</v>
      </c>
      <c r="W111" s="44"/>
      <c r="X111" s="44"/>
      <c r="Y111" s="44"/>
      <c r="Z111" s="44"/>
      <c r="AA111" s="44"/>
      <c r="AB111" s="44" t="s">
        <v>625</v>
      </c>
      <c r="AC111" s="44" t="s">
        <v>626</v>
      </c>
      <c r="AD111" s="44" t="s">
        <v>813</v>
      </c>
      <c r="AE111" s="44" t="s">
        <v>550</v>
      </c>
      <c r="AF111" s="11">
        <f t="shared" si="16"/>
        <v>0</v>
      </c>
      <c r="AG111" s="11">
        <f t="shared" si="17"/>
        <v>0</v>
      </c>
      <c r="AH111" s="11">
        <f t="shared" si="18"/>
        <v>0</v>
      </c>
      <c r="AI111" s="11">
        <f t="shared" si="19"/>
        <v>0</v>
      </c>
      <c r="AJ111" s="11">
        <f t="shared" si="20"/>
        <v>0</v>
      </c>
      <c r="AK111" s="11">
        <f t="shared" si="21"/>
        <v>0</v>
      </c>
      <c r="AL111" s="11" t="str">
        <f t="shared" si="22"/>
        <v/>
      </c>
      <c r="AM111" s="11" t="str">
        <f t="shared" si="23"/>
        <v/>
      </c>
      <c r="AN111" s="11" t="str">
        <f>IF(AND($O111=$B$4,OR($Q111="COMMUN",$Q111=$D$4),$R111="POS"),COUNTIFS($O$83:$O111,$B$4,$Q$83:$Q111,"COMMUN",$R$83:$R111,"POS")+COUNTIFS($O$83:$O111,$B$4,$Q$83:$Q111,$D$4,$R$83:$R111,"POS"),"")</f>
        <v/>
      </c>
      <c r="AO111" s="11" t="str">
        <f t="shared" si="24"/>
        <v/>
      </c>
      <c r="AP111" s="11" t="str">
        <f t="shared" si="25"/>
        <v/>
      </c>
      <c r="AQ111" s="11">
        <f t="shared" si="26"/>
        <v>0</v>
      </c>
      <c r="AS111" s="7" t="s">
        <v>45</v>
      </c>
      <c r="AT111" s="7"/>
      <c r="AU111" s="7"/>
      <c r="AV111" s="7"/>
      <c r="AW111" s="8"/>
      <c r="AX111" s="12" t="str">
        <f t="shared" si="27"/>
        <v/>
      </c>
      <c r="AY111" s="12" t="str">
        <f t="shared" si="28"/>
        <v/>
      </c>
      <c r="AZ111" s="11" t="str">
        <f t="shared" si="29"/>
        <v/>
      </c>
      <c r="BA111" s="44" t="s">
        <v>620</v>
      </c>
      <c r="BB111" s="44"/>
      <c r="BC111" s="11" t="str">
        <f t="shared" si="30"/>
        <v/>
      </c>
      <c r="BD111" s="11" t="str">
        <f t="shared" si="31"/>
        <v/>
      </c>
      <c r="BE111" s="11" t="str">
        <f t="shared" si="32"/>
        <v/>
      </c>
      <c r="BF111" s="11" t="str">
        <f t="shared" si="33"/>
        <v/>
      </c>
    </row>
    <row r="112" spans="1:58" ht="80.099999999999994" customHeight="1">
      <c r="A112" s="45" t="s">
        <v>152</v>
      </c>
      <c r="B112" s="7" t="s">
        <v>620</v>
      </c>
      <c r="C112" s="7" t="s">
        <v>830</v>
      </c>
      <c r="D112" s="7" t="s">
        <v>622</v>
      </c>
      <c r="E112" s="7" t="s">
        <v>623</v>
      </c>
      <c r="F112" s="7" t="s">
        <v>624</v>
      </c>
      <c r="G112" s="7" t="s">
        <v>625</v>
      </c>
      <c r="H112" s="7" t="s">
        <v>626</v>
      </c>
      <c r="I112" s="7" t="s">
        <v>627</v>
      </c>
      <c r="J112" s="7" t="s">
        <v>628</v>
      </c>
      <c r="K112" s="7" t="s">
        <v>629</v>
      </c>
      <c r="L112" s="11">
        <f t="shared" si="14"/>
        <v>5</v>
      </c>
      <c r="M112" s="11" t="str">
        <f t="shared" si="15"/>
        <v>OK</v>
      </c>
      <c r="N112" s="44" t="s">
        <v>153</v>
      </c>
      <c r="O112" s="44" t="s">
        <v>72</v>
      </c>
      <c r="P112" s="44">
        <v>5</v>
      </c>
      <c r="Q112" s="44" t="s">
        <v>51</v>
      </c>
      <c r="R112" s="44" t="s">
        <v>52</v>
      </c>
      <c r="S112" s="44">
        <v>0</v>
      </c>
      <c r="T112" s="44">
        <v>0</v>
      </c>
      <c r="U112" s="44" t="s">
        <v>620</v>
      </c>
      <c r="V112" s="44" t="s">
        <v>831</v>
      </c>
      <c r="W112" s="44"/>
      <c r="X112" s="44"/>
      <c r="Y112" s="44"/>
      <c r="Z112" s="44"/>
      <c r="AA112" s="44"/>
      <c r="AB112" s="44" t="s">
        <v>625</v>
      </c>
      <c r="AC112" s="44" t="s">
        <v>626</v>
      </c>
      <c r="AD112" s="44" t="s">
        <v>813</v>
      </c>
      <c r="AE112" s="44" t="s">
        <v>550</v>
      </c>
      <c r="AF112" s="11">
        <f t="shared" si="16"/>
        <v>0</v>
      </c>
      <c r="AG112" s="11">
        <f t="shared" si="17"/>
        <v>0</v>
      </c>
      <c r="AH112" s="11">
        <f t="shared" si="18"/>
        <v>0</v>
      </c>
      <c r="AI112" s="11">
        <f t="shared" si="19"/>
        <v>0</v>
      </c>
      <c r="AJ112" s="11">
        <f t="shared" si="20"/>
        <v>0</v>
      </c>
      <c r="AK112" s="11">
        <f t="shared" si="21"/>
        <v>0</v>
      </c>
      <c r="AL112" s="11" t="str">
        <f t="shared" si="22"/>
        <v/>
      </c>
      <c r="AM112" s="11" t="str">
        <f t="shared" si="23"/>
        <v/>
      </c>
      <c r="AN112" s="11" t="str">
        <f>IF(AND($O112=$B$4,OR($Q112="COMMUN",$Q112=$D$4),$R112="POS"),COUNTIFS($O$83:$O112,$B$4,$Q$83:$Q112,"COMMUN",$R$83:$R112,"POS")+COUNTIFS($O$83:$O112,$B$4,$Q$83:$Q112,$D$4,$R$83:$R112,"POS"),"")</f>
        <v/>
      </c>
      <c r="AO112" s="11" t="str">
        <f t="shared" si="24"/>
        <v/>
      </c>
      <c r="AP112" s="11" t="str">
        <f t="shared" si="25"/>
        <v/>
      </c>
      <c r="AQ112" s="11">
        <f t="shared" si="26"/>
        <v>0</v>
      </c>
      <c r="AS112" s="7" t="s">
        <v>46</v>
      </c>
      <c r="AT112" s="7"/>
      <c r="AU112" s="7"/>
      <c r="AV112" s="7"/>
      <c r="AW112" s="8"/>
      <c r="AX112" s="12" t="str">
        <f t="shared" si="27"/>
        <v/>
      </c>
      <c r="AY112" s="12" t="str">
        <f t="shared" si="28"/>
        <v/>
      </c>
      <c r="AZ112" s="11" t="str">
        <f t="shared" si="29"/>
        <v/>
      </c>
      <c r="BA112" s="44" t="s">
        <v>620</v>
      </c>
      <c r="BB112" s="44"/>
      <c r="BC112" s="11" t="str">
        <f t="shared" si="30"/>
        <v/>
      </c>
      <c r="BD112" s="11" t="str">
        <f t="shared" si="31"/>
        <v/>
      </c>
      <c r="BE112" s="11" t="str">
        <f t="shared" si="32"/>
        <v/>
      </c>
      <c r="BF112" s="11" t="str">
        <f t="shared" si="33"/>
        <v/>
      </c>
    </row>
    <row r="113" spans="1:58" ht="80.099999999999994" customHeight="1">
      <c r="A113" s="45" t="s">
        <v>90</v>
      </c>
      <c r="B113" s="7" t="s">
        <v>620</v>
      </c>
      <c r="C113" s="7" t="s">
        <v>832</v>
      </c>
      <c r="D113" s="7" t="s">
        <v>622</v>
      </c>
      <c r="E113" s="7" t="s">
        <v>623</v>
      </c>
      <c r="F113" s="7" t="s">
        <v>624</v>
      </c>
      <c r="G113" s="7" t="s">
        <v>625</v>
      </c>
      <c r="H113" s="7" t="s">
        <v>626</v>
      </c>
      <c r="I113" s="7" t="s">
        <v>627</v>
      </c>
      <c r="J113" s="7" t="s">
        <v>628</v>
      </c>
      <c r="K113" s="7" t="s">
        <v>629</v>
      </c>
      <c r="L113" s="11">
        <f t="shared" si="14"/>
        <v>5</v>
      </c>
      <c r="M113" s="11" t="str">
        <f t="shared" si="15"/>
        <v>OK</v>
      </c>
      <c r="N113" s="44" t="s">
        <v>155</v>
      </c>
      <c r="O113" s="44" t="s">
        <v>76</v>
      </c>
      <c r="P113" s="44">
        <v>1</v>
      </c>
      <c r="Q113" s="44" t="s">
        <v>51</v>
      </c>
      <c r="R113" s="44" t="s">
        <v>52</v>
      </c>
      <c r="S113" s="44">
        <v>0</v>
      </c>
      <c r="T113" s="44">
        <v>0</v>
      </c>
      <c r="U113" s="44" t="s">
        <v>620</v>
      </c>
      <c r="V113" s="44" t="s">
        <v>833</v>
      </c>
      <c r="W113" s="44"/>
      <c r="X113" s="44"/>
      <c r="Y113" s="44"/>
      <c r="Z113" s="44"/>
      <c r="AA113" s="44"/>
      <c r="AB113" s="44" t="s">
        <v>625</v>
      </c>
      <c r="AC113" s="44" t="s">
        <v>626</v>
      </c>
      <c r="AD113" s="44" t="s">
        <v>813</v>
      </c>
      <c r="AE113" s="44" t="s">
        <v>550</v>
      </c>
      <c r="AF113" s="11">
        <f t="shared" si="16"/>
        <v>0</v>
      </c>
      <c r="AG113" s="11">
        <f t="shared" si="17"/>
        <v>0</v>
      </c>
      <c r="AH113" s="11">
        <f t="shared" si="18"/>
        <v>0</v>
      </c>
      <c r="AI113" s="11">
        <f t="shared" si="19"/>
        <v>0</v>
      </c>
      <c r="AJ113" s="11">
        <f t="shared" si="20"/>
        <v>0</v>
      </c>
      <c r="AK113" s="11">
        <f t="shared" si="21"/>
        <v>0</v>
      </c>
      <c r="AL113" s="11" t="str">
        <f t="shared" si="22"/>
        <v/>
      </c>
      <c r="AM113" s="11" t="str">
        <f t="shared" si="23"/>
        <v/>
      </c>
      <c r="AN113" s="11" t="str">
        <f>IF(AND($O113=$B$4,OR($Q113="COMMUN",$Q113=$D$4),$R113="POS"),COUNTIFS($O$83:$O113,$B$4,$Q$83:$Q113,"COMMUN",$R$83:$R113,"POS")+COUNTIFS($O$83:$O113,$B$4,$Q$83:$Q113,$D$4,$R$83:$R113,"POS"),"")</f>
        <v/>
      </c>
      <c r="AO113" s="11" t="str">
        <f t="shared" si="24"/>
        <v/>
      </c>
      <c r="AP113" s="11" t="str">
        <f t="shared" si="25"/>
        <v/>
      </c>
      <c r="AQ113" s="11">
        <f t="shared" si="26"/>
        <v>0</v>
      </c>
      <c r="AS113" s="7" t="s">
        <v>834</v>
      </c>
      <c r="AT113" s="7"/>
      <c r="AU113" s="7"/>
      <c r="AV113" s="7"/>
      <c r="AW113" s="8"/>
      <c r="AX113" s="12" t="str">
        <f t="shared" si="27"/>
        <v/>
      </c>
      <c r="AY113" s="12" t="str">
        <f t="shared" si="28"/>
        <v/>
      </c>
      <c r="AZ113" s="11" t="str">
        <f t="shared" si="29"/>
        <v/>
      </c>
      <c r="BA113" s="44" t="s">
        <v>620</v>
      </c>
      <c r="BB113" s="44"/>
      <c r="BC113" s="11" t="str">
        <f t="shared" si="30"/>
        <v/>
      </c>
      <c r="BD113" s="11" t="str">
        <f t="shared" si="31"/>
        <v/>
      </c>
      <c r="BE113" s="11" t="str">
        <f t="shared" si="32"/>
        <v/>
      </c>
      <c r="BF113" s="11" t="str">
        <f t="shared" si="33"/>
        <v/>
      </c>
    </row>
    <row r="114" spans="1:58" ht="80.099999999999994" customHeight="1">
      <c r="A114" s="45" t="s">
        <v>156</v>
      </c>
      <c r="B114" s="7" t="s">
        <v>620</v>
      </c>
      <c r="C114" s="7" t="s">
        <v>835</v>
      </c>
      <c r="D114" s="7" t="s">
        <v>622</v>
      </c>
      <c r="E114" s="7" t="s">
        <v>623</v>
      </c>
      <c r="F114" s="7" t="s">
        <v>624</v>
      </c>
      <c r="G114" s="7" t="s">
        <v>625</v>
      </c>
      <c r="H114" s="7" t="s">
        <v>626</v>
      </c>
      <c r="I114" s="7" t="s">
        <v>627</v>
      </c>
      <c r="J114" s="7" t="s">
        <v>628</v>
      </c>
      <c r="K114" s="7" t="s">
        <v>629</v>
      </c>
      <c r="L114" s="11">
        <f t="shared" si="14"/>
        <v>5</v>
      </c>
      <c r="M114" s="11" t="str">
        <f t="shared" si="15"/>
        <v>OK</v>
      </c>
      <c r="N114" s="44" t="s">
        <v>157</v>
      </c>
      <c r="O114" s="44" t="s">
        <v>76</v>
      </c>
      <c r="P114" s="44">
        <v>2</v>
      </c>
      <c r="Q114" s="44" t="s">
        <v>51</v>
      </c>
      <c r="R114" s="44" t="s">
        <v>52</v>
      </c>
      <c r="S114" s="44">
        <v>0</v>
      </c>
      <c r="T114" s="44">
        <v>0</v>
      </c>
      <c r="U114" s="44" t="s">
        <v>620</v>
      </c>
      <c r="V114" s="44" t="s">
        <v>836</v>
      </c>
      <c r="W114" s="44"/>
      <c r="X114" s="44"/>
      <c r="Y114" s="44"/>
      <c r="Z114" s="44"/>
      <c r="AA114" s="44"/>
      <c r="AB114" s="44" t="s">
        <v>625</v>
      </c>
      <c r="AC114" s="44" t="s">
        <v>626</v>
      </c>
      <c r="AD114" s="44" t="s">
        <v>813</v>
      </c>
      <c r="AE114" s="44" t="s">
        <v>550</v>
      </c>
      <c r="AF114" s="11">
        <f t="shared" si="16"/>
        <v>0</v>
      </c>
      <c r="AG114" s="11">
        <f t="shared" si="17"/>
        <v>0</v>
      </c>
      <c r="AH114" s="11">
        <f t="shared" si="18"/>
        <v>0</v>
      </c>
      <c r="AI114" s="11">
        <f t="shared" si="19"/>
        <v>0</v>
      </c>
      <c r="AJ114" s="11">
        <f t="shared" si="20"/>
        <v>0</v>
      </c>
      <c r="AK114" s="11">
        <f t="shared" si="21"/>
        <v>0</v>
      </c>
      <c r="AL114" s="11" t="str">
        <f t="shared" si="22"/>
        <v/>
      </c>
      <c r="AM114" s="11" t="str">
        <f t="shared" si="23"/>
        <v/>
      </c>
      <c r="AN114" s="11" t="str">
        <f>IF(AND($O114=$B$4,OR($Q114="COMMUN",$Q114=$D$4),$R114="POS"),COUNTIFS($O$83:$O114,$B$4,$Q$83:$Q114,"COMMUN",$R$83:$R114,"POS")+COUNTIFS($O$83:$O114,$B$4,$Q$83:$Q114,$D$4,$R$83:$R114,"POS"),"")</f>
        <v/>
      </c>
      <c r="AO114" s="11" t="str">
        <f t="shared" si="24"/>
        <v/>
      </c>
      <c r="AP114" s="11" t="str">
        <f t="shared" si="25"/>
        <v/>
      </c>
      <c r="AQ114" s="11">
        <f t="shared" si="26"/>
        <v>0</v>
      </c>
      <c r="AS114" s="7" t="s">
        <v>837</v>
      </c>
      <c r="AT114" s="7"/>
      <c r="AU114" s="7"/>
      <c r="AV114" s="7"/>
      <c r="AW114" s="8"/>
      <c r="AX114" s="12" t="str">
        <f t="shared" si="27"/>
        <v/>
      </c>
      <c r="AY114" s="12" t="str">
        <f t="shared" si="28"/>
        <v/>
      </c>
      <c r="AZ114" s="11" t="str">
        <f t="shared" si="29"/>
        <v/>
      </c>
      <c r="BA114" s="44" t="s">
        <v>620</v>
      </c>
      <c r="BB114" s="44"/>
      <c r="BC114" s="11" t="str">
        <f t="shared" si="30"/>
        <v/>
      </c>
      <c r="BD114" s="11" t="str">
        <f t="shared" si="31"/>
        <v/>
      </c>
      <c r="BE114" s="11" t="str">
        <f t="shared" si="32"/>
        <v/>
      </c>
      <c r="BF114" s="11" t="str">
        <f t="shared" si="33"/>
        <v/>
      </c>
    </row>
    <row r="115" spans="1:58" ht="80.099999999999994" customHeight="1">
      <c r="A115" s="45" t="s">
        <v>158</v>
      </c>
      <c r="B115" s="7" t="s">
        <v>620</v>
      </c>
      <c r="C115" s="7" t="s">
        <v>838</v>
      </c>
      <c r="D115" s="7" t="s">
        <v>622</v>
      </c>
      <c r="E115" s="7" t="s">
        <v>623</v>
      </c>
      <c r="F115" s="7" t="s">
        <v>624</v>
      </c>
      <c r="G115" s="7" t="s">
        <v>625</v>
      </c>
      <c r="H115" s="7" t="s">
        <v>626</v>
      </c>
      <c r="I115" s="7" t="s">
        <v>627</v>
      </c>
      <c r="J115" s="7" t="s">
        <v>628</v>
      </c>
      <c r="K115" s="7" t="s">
        <v>629</v>
      </c>
      <c r="L115" s="11">
        <f t="shared" ref="L115:L146" si="34">COUNTIF($O$83:$O$1082,A115)</f>
        <v>5</v>
      </c>
      <c r="M115" s="11" t="str">
        <f t="shared" ref="M115:M146" si="35">IF(L115&gt;=5,"OK","Critères insuffisants")</f>
        <v>OK</v>
      </c>
      <c r="N115" s="44" t="s">
        <v>159</v>
      </c>
      <c r="O115" s="44" t="s">
        <v>76</v>
      </c>
      <c r="P115" s="44">
        <v>3</v>
      </c>
      <c r="Q115" s="44" t="s">
        <v>51</v>
      </c>
      <c r="R115" s="44" t="s">
        <v>52</v>
      </c>
      <c r="S115" s="44">
        <v>0</v>
      </c>
      <c r="T115" s="44">
        <v>0</v>
      </c>
      <c r="U115" s="44" t="s">
        <v>620</v>
      </c>
      <c r="V115" s="44" t="s">
        <v>839</v>
      </c>
      <c r="W115" s="44"/>
      <c r="X115" s="44"/>
      <c r="Y115" s="44"/>
      <c r="Z115" s="44"/>
      <c r="AA115" s="44"/>
      <c r="AB115" s="44" t="s">
        <v>625</v>
      </c>
      <c r="AC115" s="44" t="s">
        <v>626</v>
      </c>
      <c r="AD115" s="44" t="s">
        <v>813</v>
      </c>
      <c r="AE115" s="44" t="s">
        <v>550</v>
      </c>
      <c r="AF115" s="11">
        <f t="shared" si="16"/>
        <v>0</v>
      </c>
      <c r="AG115" s="11">
        <f t="shared" si="17"/>
        <v>0</v>
      </c>
      <c r="AH115" s="11">
        <f t="shared" si="18"/>
        <v>0</v>
      </c>
      <c r="AI115" s="11">
        <f t="shared" si="19"/>
        <v>0</v>
      </c>
      <c r="AJ115" s="11">
        <f t="shared" si="20"/>
        <v>0</v>
      </c>
      <c r="AK115" s="11">
        <f t="shared" si="21"/>
        <v>0</v>
      </c>
      <c r="AL115" s="11" t="str">
        <f t="shared" si="22"/>
        <v/>
      </c>
      <c r="AM115" s="11" t="str">
        <f t="shared" si="23"/>
        <v/>
      </c>
      <c r="AN115" s="11" t="str">
        <f>IF(AND($O115=$B$4,OR($Q115="COMMUN",$Q115=$D$4),$R115="POS"),COUNTIFS($O$83:$O115,$B$4,$Q$83:$Q115,"COMMUN",$R$83:$R115,"POS")+COUNTIFS($O$83:$O115,$B$4,$Q$83:$Q115,$D$4,$R$83:$R115,"POS"),"")</f>
        <v/>
      </c>
      <c r="AO115" s="11" t="str">
        <f t="shared" si="24"/>
        <v/>
      </c>
      <c r="AP115" s="11" t="str">
        <f t="shared" si="25"/>
        <v/>
      </c>
      <c r="AQ115" s="11">
        <f t="shared" si="26"/>
        <v>0</v>
      </c>
      <c r="AS115" s="7" t="s">
        <v>840</v>
      </c>
      <c r="AT115" s="7"/>
      <c r="AU115" s="7"/>
      <c r="AV115" s="7"/>
      <c r="AW115" s="8"/>
      <c r="AX115" s="12" t="str">
        <f t="shared" ref="AX115:AX142" si="36">IF(OR(BE115=0,AT115=""),"",ROUND(MAX(0,MIN(BE115,BD115-(BF115*5)))/BE115*20,1))</f>
        <v/>
      </c>
      <c r="AY115" s="12" t="str">
        <f t="shared" ref="AY115:AY142" si="37">IF(OR(AW115="",AX115=""),"",ROUND(AX115-AW115,1))</f>
        <v/>
      </c>
      <c r="AZ115" s="11" t="str">
        <f t="shared" ref="AZ115:AZ142" si="38">IF(AT115="","",IF(AW115="","À paramétrer",IF(ABS(AY115)&lt;=0.1,"OK","À vérifier")))</f>
        <v/>
      </c>
      <c r="BA115" s="44" t="s">
        <v>620</v>
      </c>
      <c r="BB115" s="44"/>
      <c r="BC115" s="11" t="str">
        <f t="shared" ref="BC115:BC142" si="39">SUBSTITUTE(SUBSTITUTE(SUBSTITUTE(SUBSTITUTE(SUBSTITUTE(SUBSTITUTE(SUBSTITUTE(SUBSTITUTE(SUBSTITUTE(SUBSTITUTE(SUBSTITUTE(SUBSTITUTE(SUBSTITUTE(SUBSTITUTE(SUBSTITUTE(LOWER(TRIM(SUBSTITUTE(SUBSTITUTE(SUBSTITUTE(SUBSTITUTE(SUBSTITUTE(SUBSTITUTE(SUBSTITUTE(SUBSTITUTE(SUBSTITUTE(SUBSTITUTE(SUBSTITUTE(SUBSTITUTE(SUBSTITUTE(SUBSTITUTE(SUBSTITUTE($AV115,CHAR(160)," "),CHAR(10)," "),"."," "),","," "),";"," "),":"," "),"-"," "),"/"," "),"("," "),")"," "),"["," "),"]"," "),"'"," "),"’"," "),""""," "))),"é","e"),"è","e"),"ê","e"),"ë","e"),"à","a"),"â","a"),"ä","a"),"ç","c"),"î","i"),"ï","i"),"ô","o"),"ö","o"),"ù","u"),"û","u"),"ü","u")</f>
        <v/>
      </c>
      <c r="BD115" s="11" t="str">
        <f t="shared" ref="BD115:BD142" si="40">IF($AU115="CFA",SUMPRODUCT(--($O$83:$O$1082=$AT115),--((($Q$83:$Q$1082="COMMUN")+($Q$83:$Q$1082="CFA"))&gt;0),--($R$83:$R$1082="POS"),--((((W$83:W$1082&lt;&gt;"")*--ISNUMBER(SEARCH(" "&amp;W$83:W$1082&amp;" "," "&amp;$BC115&amp;" ")))+((X$83:X$1082&lt;&gt;"")*--ISNUMBER(SEARCH(" "&amp;X$83:X$1082&amp;" "," "&amp;$BC115&amp;" ")))+((Y$83:Y$1082&lt;&gt;"")*--ISNUMBER(SEARCH(" "&amp;Y$83:Y$1082&amp;" "," "&amp;$BC115&amp;" ")))+((Z$83:Z$1082&lt;&gt;"")*--ISNUMBER(SEARCH(" "&amp;Z$83:Z$1082&amp;" "," "&amp;$BC115&amp;" ")))+((AA$83:AA$1082&lt;&gt;"")*--ISNUMBER(SEARCH(" "&amp;AA$83:AA$1082&amp;" "," "&amp;$BC115&amp;" "))))&gt;0),$S$83:$S$1082),IF($AU115="PRO",SUMPRODUCT(--($O$83:$O$1082=$AT115),--((($Q$83:$Q$1082="COMMUN")+($Q$83:$Q$1082="PRO"))&gt;0),--($R$83:$R$1082="POS"),--((((W$83:W$1082&lt;&gt;"")*--ISNUMBER(SEARCH(" "&amp;W$83:W$1082&amp;" "," "&amp;$BC115&amp;" ")))+((X$83:X$1082&lt;&gt;"")*--ISNUMBER(SEARCH(" "&amp;X$83:X$1082&amp;" "," "&amp;$BC115&amp;" ")))+((Y$83:Y$1082&lt;&gt;"")*--ISNUMBER(SEARCH(" "&amp;Y$83:Y$1082&amp;" "," "&amp;$BC115&amp;" ")))+((Z$83:Z$1082&lt;&gt;"")*--ISNUMBER(SEARCH(" "&amp;Z$83:Z$1082&amp;" "," "&amp;$BC115&amp;" ")))+((AA$83:AA$1082&lt;&gt;"")*--ISNUMBER(SEARCH(" "&amp;AA$83:AA$1082&amp;" "," "&amp;$BC115&amp;" "))))&gt;0),$T$83:$T$1082),""))</f>
        <v/>
      </c>
      <c r="BE115" s="11" t="str">
        <f t="shared" ref="BE115:BE142" si="41">IF($AU115="CFA",SUMPRODUCT(--($O$83:$O$1082=$AT115),--((($Q$83:$Q$1082="COMMUN")+($Q$83:$Q$1082="CFA"))&gt;0),--($R$83:$R$1082="POS"),$S$83:$S$1082),IF($AU115="PRO",SUMPRODUCT(--($O$83:$O$1082=$AT115),--((($Q$83:$Q$1082="COMMUN")+($Q$83:$Q$1082="PRO"))&gt;0),--($R$83:$R$1082="POS"),$T$83:$T$1082),""))</f>
        <v/>
      </c>
      <c r="BF115" s="11" t="str">
        <f t="shared" ref="BF115:BF142" si="42">IF($AT115="","",SUMPRODUCT(--($O$83:$O$1082=$AT115),--((($R$83:$R$1082="NEG")+($R$83:$R$1082="EXCL"))&gt;0),--((((W$83:W$1082&lt;&gt;"")*--ISNUMBER(SEARCH(" "&amp;W$83:W$1082&amp;" "," "&amp;$BC115&amp;" ")))+((X$83:X$1082&lt;&gt;"")*--ISNUMBER(SEARCH(" "&amp;X$83:X$1082&amp;" "," "&amp;$BC115&amp;" ")))+((Y$83:Y$1082&lt;&gt;"")*--ISNUMBER(SEARCH(" "&amp;Y$83:Y$1082&amp;" "," "&amp;$BC115&amp;" ")))+((Z$83:Z$1082&lt;&gt;"")*--ISNUMBER(SEARCH(" "&amp;Z$83:Z$1082&amp;" "," "&amp;$BC115&amp;" ")))+((AA$83:AA$1082&lt;&gt;"")*--ISNUMBER(SEARCH(" "&amp;AA$83:AA$1082&amp;" "," "&amp;$BC115&amp;" "))))&gt;0)))</f>
        <v/>
      </c>
    </row>
    <row r="116" spans="1:58" ht="80.099999999999994" customHeight="1">
      <c r="A116" s="45" t="s">
        <v>160</v>
      </c>
      <c r="B116" s="7" t="s">
        <v>620</v>
      </c>
      <c r="C116" s="7" t="s">
        <v>841</v>
      </c>
      <c r="D116" s="7" t="s">
        <v>622</v>
      </c>
      <c r="E116" s="7" t="s">
        <v>623</v>
      </c>
      <c r="F116" s="7" t="s">
        <v>624</v>
      </c>
      <c r="G116" s="7" t="s">
        <v>625</v>
      </c>
      <c r="H116" s="7" t="s">
        <v>626</v>
      </c>
      <c r="I116" s="7" t="s">
        <v>627</v>
      </c>
      <c r="J116" s="7" t="s">
        <v>628</v>
      </c>
      <c r="K116" s="7" t="s">
        <v>629</v>
      </c>
      <c r="L116" s="11">
        <f t="shared" si="34"/>
        <v>5</v>
      </c>
      <c r="M116" s="11" t="str">
        <f t="shared" si="35"/>
        <v>OK</v>
      </c>
      <c r="N116" s="44" t="s">
        <v>161</v>
      </c>
      <c r="O116" s="44" t="s">
        <v>76</v>
      </c>
      <c r="P116" s="44">
        <v>4</v>
      </c>
      <c r="Q116" s="44" t="s">
        <v>51</v>
      </c>
      <c r="R116" s="44" t="s">
        <v>52</v>
      </c>
      <c r="S116" s="44">
        <v>0</v>
      </c>
      <c r="T116" s="44">
        <v>0</v>
      </c>
      <c r="U116" s="44" t="s">
        <v>620</v>
      </c>
      <c r="V116" s="44" t="s">
        <v>842</v>
      </c>
      <c r="W116" s="44"/>
      <c r="X116" s="44"/>
      <c r="Y116" s="44"/>
      <c r="Z116" s="44"/>
      <c r="AA116" s="44"/>
      <c r="AB116" s="44" t="s">
        <v>625</v>
      </c>
      <c r="AC116" s="44" t="s">
        <v>626</v>
      </c>
      <c r="AD116" s="44" t="s">
        <v>813</v>
      </c>
      <c r="AE116" s="44" t="s">
        <v>550</v>
      </c>
      <c r="AF116" s="11">
        <f t="shared" si="16"/>
        <v>0</v>
      </c>
      <c r="AG116" s="11">
        <f t="shared" si="17"/>
        <v>0</v>
      </c>
      <c r="AH116" s="11">
        <f t="shared" si="18"/>
        <v>0</v>
      </c>
      <c r="AI116" s="11">
        <f t="shared" si="19"/>
        <v>0</v>
      </c>
      <c r="AJ116" s="11">
        <f t="shared" si="20"/>
        <v>0</v>
      </c>
      <c r="AK116" s="11">
        <f t="shared" si="21"/>
        <v>0</v>
      </c>
      <c r="AL116" s="11" t="str">
        <f t="shared" si="22"/>
        <v/>
      </c>
      <c r="AM116" s="11" t="str">
        <f t="shared" si="23"/>
        <v/>
      </c>
      <c r="AN116" s="11" t="str">
        <f>IF(AND($O116=$B$4,OR($Q116="COMMUN",$Q116=$D$4),$R116="POS"),COUNTIFS($O$83:$O116,$B$4,$Q$83:$Q116,"COMMUN",$R$83:$R116,"POS")+COUNTIFS($O$83:$O116,$B$4,$Q$83:$Q116,$D$4,$R$83:$R116,"POS"),"")</f>
        <v/>
      </c>
      <c r="AO116" s="11" t="str">
        <f t="shared" si="24"/>
        <v/>
      </c>
      <c r="AP116" s="11" t="str">
        <f t="shared" si="25"/>
        <v/>
      </c>
      <c r="AQ116" s="11">
        <f t="shared" si="26"/>
        <v>0</v>
      </c>
      <c r="AS116" s="7" t="s">
        <v>843</v>
      </c>
      <c r="AT116" s="7"/>
      <c r="AU116" s="7"/>
      <c r="AV116" s="7"/>
      <c r="AW116" s="8"/>
      <c r="AX116" s="12" t="str">
        <f t="shared" si="36"/>
        <v/>
      </c>
      <c r="AY116" s="12" t="str">
        <f t="shared" si="37"/>
        <v/>
      </c>
      <c r="AZ116" s="11" t="str">
        <f t="shared" si="38"/>
        <v/>
      </c>
      <c r="BA116" s="44" t="s">
        <v>620</v>
      </c>
      <c r="BB116" s="44"/>
      <c r="BC116" s="11" t="str">
        <f t="shared" si="39"/>
        <v/>
      </c>
      <c r="BD116" s="11" t="str">
        <f t="shared" si="40"/>
        <v/>
      </c>
      <c r="BE116" s="11" t="str">
        <f t="shared" si="41"/>
        <v/>
      </c>
      <c r="BF116" s="11" t="str">
        <f t="shared" si="42"/>
        <v/>
      </c>
    </row>
    <row r="117" spans="1:58" ht="80.099999999999994" customHeight="1">
      <c r="A117" s="45" t="s">
        <v>162</v>
      </c>
      <c r="B117" s="7" t="s">
        <v>620</v>
      </c>
      <c r="C117" s="7" t="s">
        <v>844</v>
      </c>
      <c r="D117" s="7" t="s">
        <v>622</v>
      </c>
      <c r="E117" s="7" t="s">
        <v>623</v>
      </c>
      <c r="F117" s="7" t="s">
        <v>624</v>
      </c>
      <c r="G117" s="7" t="s">
        <v>625</v>
      </c>
      <c r="H117" s="7" t="s">
        <v>626</v>
      </c>
      <c r="I117" s="7" t="s">
        <v>627</v>
      </c>
      <c r="J117" s="7" t="s">
        <v>628</v>
      </c>
      <c r="K117" s="7" t="s">
        <v>629</v>
      </c>
      <c r="L117" s="11">
        <f t="shared" si="34"/>
        <v>5</v>
      </c>
      <c r="M117" s="11" t="str">
        <f t="shared" si="35"/>
        <v>OK</v>
      </c>
      <c r="N117" s="44" t="s">
        <v>163</v>
      </c>
      <c r="O117" s="44" t="s">
        <v>76</v>
      </c>
      <c r="P117" s="44">
        <v>5</v>
      </c>
      <c r="Q117" s="44" t="s">
        <v>51</v>
      </c>
      <c r="R117" s="44" t="s">
        <v>52</v>
      </c>
      <c r="S117" s="44">
        <v>0</v>
      </c>
      <c r="T117" s="44">
        <v>0</v>
      </c>
      <c r="U117" s="44" t="s">
        <v>620</v>
      </c>
      <c r="V117" s="44" t="s">
        <v>845</v>
      </c>
      <c r="W117" s="44"/>
      <c r="X117" s="44"/>
      <c r="Y117" s="44"/>
      <c r="Z117" s="44"/>
      <c r="AA117" s="44"/>
      <c r="AB117" s="44" t="s">
        <v>625</v>
      </c>
      <c r="AC117" s="44" t="s">
        <v>626</v>
      </c>
      <c r="AD117" s="44" t="s">
        <v>813</v>
      </c>
      <c r="AE117" s="44" t="s">
        <v>550</v>
      </c>
      <c r="AF117" s="11">
        <f t="shared" si="16"/>
        <v>0</v>
      </c>
      <c r="AG117" s="11">
        <f t="shared" si="17"/>
        <v>0</v>
      </c>
      <c r="AH117" s="11">
        <f t="shared" si="18"/>
        <v>0</v>
      </c>
      <c r="AI117" s="11">
        <f t="shared" si="19"/>
        <v>0</v>
      </c>
      <c r="AJ117" s="11">
        <f t="shared" si="20"/>
        <v>0</v>
      </c>
      <c r="AK117" s="11">
        <f t="shared" si="21"/>
        <v>0</v>
      </c>
      <c r="AL117" s="11" t="str">
        <f t="shared" si="22"/>
        <v/>
      </c>
      <c r="AM117" s="11" t="str">
        <f t="shared" si="23"/>
        <v/>
      </c>
      <c r="AN117" s="11" t="str">
        <f>IF(AND($O117=$B$4,OR($Q117="COMMUN",$Q117=$D$4),$R117="POS"),COUNTIFS($O$83:$O117,$B$4,$Q$83:$Q117,"COMMUN",$R$83:$R117,"POS")+COUNTIFS($O$83:$O117,$B$4,$Q$83:$Q117,$D$4,$R$83:$R117,"POS"),"")</f>
        <v/>
      </c>
      <c r="AO117" s="11" t="str">
        <f t="shared" si="24"/>
        <v/>
      </c>
      <c r="AP117" s="11" t="str">
        <f t="shared" si="25"/>
        <v/>
      </c>
      <c r="AQ117" s="11">
        <f t="shared" si="26"/>
        <v>0</v>
      </c>
      <c r="AS117" s="7" t="s">
        <v>846</v>
      </c>
      <c r="AT117" s="7"/>
      <c r="AU117" s="7"/>
      <c r="AV117" s="7"/>
      <c r="AW117" s="8"/>
      <c r="AX117" s="12" t="str">
        <f t="shared" si="36"/>
        <v/>
      </c>
      <c r="AY117" s="12" t="str">
        <f t="shared" si="37"/>
        <v/>
      </c>
      <c r="AZ117" s="11" t="str">
        <f t="shared" si="38"/>
        <v/>
      </c>
      <c r="BA117" s="44" t="s">
        <v>620</v>
      </c>
      <c r="BB117" s="44"/>
      <c r="BC117" s="11" t="str">
        <f t="shared" si="39"/>
        <v/>
      </c>
      <c r="BD117" s="11" t="str">
        <f t="shared" si="40"/>
        <v/>
      </c>
      <c r="BE117" s="11" t="str">
        <f t="shared" si="41"/>
        <v/>
      </c>
      <c r="BF117" s="11" t="str">
        <f t="shared" si="42"/>
        <v/>
      </c>
    </row>
    <row r="118" spans="1:58" ht="80.099999999999994" customHeight="1">
      <c r="A118" s="45" t="s">
        <v>94</v>
      </c>
      <c r="B118" s="7" t="s">
        <v>620</v>
      </c>
      <c r="C118" s="7" t="s">
        <v>847</v>
      </c>
      <c r="D118" s="7" t="s">
        <v>622</v>
      </c>
      <c r="E118" s="7" t="s">
        <v>623</v>
      </c>
      <c r="F118" s="7" t="s">
        <v>624</v>
      </c>
      <c r="G118" s="7" t="s">
        <v>625</v>
      </c>
      <c r="H118" s="7" t="s">
        <v>626</v>
      </c>
      <c r="I118" s="7" t="s">
        <v>627</v>
      </c>
      <c r="J118" s="7" t="s">
        <v>628</v>
      </c>
      <c r="K118" s="7" t="s">
        <v>629</v>
      </c>
      <c r="L118" s="11">
        <f t="shared" si="34"/>
        <v>5</v>
      </c>
      <c r="M118" s="11" t="str">
        <f t="shared" si="35"/>
        <v>OK</v>
      </c>
      <c r="N118" s="44" t="s">
        <v>164</v>
      </c>
      <c r="O118" s="44" t="s">
        <v>80</v>
      </c>
      <c r="P118" s="44">
        <v>1</v>
      </c>
      <c r="Q118" s="44" t="s">
        <v>51</v>
      </c>
      <c r="R118" s="44" t="s">
        <v>52</v>
      </c>
      <c r="S118" s="44">
        <v>0</v>
      </c>
      <c r="T118" s="44">
        <v>0</v>
      </c>
      <c r="U118" s="44" t="s">
        <v>620</v>
      </c>
      <c r="V118" s="44" t="s">
        <v>848</v>
      </c>
      <c r="W118" s="44"/>
      <c r="X118" s="44"/>
      <c r="Y118" s="44"/>
      <c r="Z118" s="44"/>
      <c r="AA118" s="44"/>
      <c r="AB118" s="44" t="s">
        <v>625</v>
      </c>
      <c r="AC118" s="44" t="s">
        <v>626</v>
      </c>
      <c r="AD118" s="44" t="s">
        <v>813</v>
      </c>
      <c r="AE118" s="44" t="s">
        <v>550</v>
      </c>
      <c r="AF118" s="11">
        <f t="shared" si="16"/>
        <v>0</v>
      </c>
      <c r="AG118" s="11">
        <f t="shared" si="17"/>
        <v>0</v>
      </c>
      <c r="AH118" s="11">
        <f t="shared" si="18"/>
        <v>0</v>
      </c>
      <c r="AI118" s="11">
        <f t="shared" si="19"/>
        <v>0</v>
      </c>
      <c r="AJ118" s="11">
        <f t="shared" si="20"/>
        <v>0</v>
      </c>
      <c r="AK118" s="11">
        <f t="shared" si="21"/>
        <v>0</v>
      </c>
      <c r="AL118" s="11" t="str">
        <f t="shared" si="22"/>
        <v/>
      </c>
      <c r="AM118" s="11" t="str">
        <f t="shared" si="23"/>
        <v/>
      </c>
      <c r="AN118" s="11" t="str">
        <f>IF(AND($O118=$B$4,OR($Q118="COMMUN",$Q118=$D$4),$R118="POS"),COUNTIFS($O$83:$O118,$B$4,$Q$83:$Q118,"COMMUN",$R$83:$R118,"POS")+COUNTIFS($O$83:$O118,$B$4,$Q$83:$Q118,$D$4,$R$83:$R118,"POS"),"")</f>
        <v/>
      </c>
      <c r="AO118" s="11" t="str">
        <f t="shared" si="24"/>
        <v/>
      </c>
      <c r="AP118" s="11" t="str">
        <f t="shared" si="25"/>
        <v/>
      </c>
      <c r="AQ118" s="11">
        <f t="shared" si="26"/>
        <v>0</v>
      </c>
      <c r="AS118" s="7" t="s">
        <v>849</v>
      </c>
      <c r="AT118" s="7"/>
      <c r="AU118" s="7"/>
      <c r="AV118" s="7"/>
      <c r="AW118" s="8"/>
      <c r="AX118" s="12" t="str">
        <f t="shared" si="36"/>
        <v/>
      </c>
      <c r="AY118" s="12" t="str">
        <f t="shared" si="37"/>
        <v/>
      </c>
      <c r="AZ118" s="11" t="str">
        <f t="shared" si="38"/>
        <v/>
      </c>
      <c r="BA118" s="44" t="s">
        <v>620</v>
      </c>
      <c r="BB118" s="44"/>
      <c r="BC118" s="11" t="str">
        <f t="shared" si="39"/>
        <v/>
      </c>
      <c r="BD118" s="11" t="str">
        <f t="shared" si="40"/>
        <v/>
      </c>
      <c r="BE118" s="11" t="str">
        <f t="shared" si="41"/>
        <v/>
      </c>
      <c r="BF118" s="11" t="str">
        <f t="shared" si="42"/>
        <v/>
      </c>
    </row>
    <row r="119" spans="1:58" ht="80.099999999999994" customHeight="1">
      <c r="A119" s="45" t="s">
        <v>165</v>
      </c>
      <c r="B119" s="7" t="s">
        <v>620</v>
      </c>
      <c r="C119" s="7" t="s">
        <v>850</v>
      </c>
      <c r="D119" s="7" t="s">
        <v>622</v>
      </c>
      <c r="E119" s="7" t="s">
        <v>623</v>
      </c>
      <c r="F119" s="7" t="s">
        <v>624</v>
      </c>
      <c r="G119" s="7" t="s">
        <v>625</v>
      </c>
      <c r="H119" s="7" t="s">
        <v>626</v>
      </c>
      <c r="I119" s="7" t="s">
        <v>627</v>
      </c>
      <c r="J119" s="7" t="s">
        <v>628</v>
      </c>
      <c r="K119" s="7" t="s">
        <v>629</v>
      </c>
      <c r="L119" s="11">
        <f t="shared" si="34"/>
        <v>5</v>
      </c>
      <c r="M119" s="11" t="str">
        <f t="shared" si="35"/>
        <v>OK</v>
      </c>
      <c r="N119" s="44" t="s">
        <v>166</v>
      </c>
      <c r="O119" s="44" t="s">
        <v>80</v>
      </c>
      <c r="P119" s="44">
        <v>2</v>
      </c>
      <c r="Q119" s="44" t="s">
        <v>51</v>
      </c>
      <c r="R119" s="44" t="s">
        <v>52</v>
      </c>
      <c r="S119" s="44">
        <v>0</v>
      </c>
      <c r="T119" s="44">
        <v>0</v>
      </c>
      <c r="U119" s="44" t="s">
        <v>620</v>
      </c>
      <c r="V119" s="44" t="s">
        <v>851</v>
      </c>
      <c r="W119" s="44"/>
      <c r="X119" s="44"/>
      <c r="Y119" s="44"/>
      <c r="Z119" s="44"/>
      <c r="AA119" s="44"/>
      <c r="AB119" s="44" t="s">
        <v>625</v>
      </c>
      <c r="AC119" s="44" t="s">
        <v>626</v>
      </c>
      <c r="AD119" s="44" t="s">
        <v>813</v>
      </c>
      <c r="AE119" s="44" t="s">
        <v>550</v>
      </c>
      <c r="AF119" s="11">
        <f t="shared" si="16"/>
        <v>0</v>
      </c>
      <c r="AG119" s="11">
        <f t="shared" si="17"/>
        <v>0</v>
      </c>
      <c r="AH119" s="11">
        <f t="shared" si="18"/>
        <v>0</v>
      </c>
      <c r="AI119" s="11">
        <f t="shared" si="19"/>
        <v>0</v>
      </c>
      <c r="AJ119" s="11">
        <f t="shared" si="20"/>
        <v>0</v>
      </c>
      <c r="AK119" s="11">
        <f t="shared" si="21"/>
        <v>0</v>
      </c>
      <c r="AL119" s="11" t="str">
        <f t="shared" si="22"/>
        <v/>
      </c>
      <c r="AM119" s="11" t="str">
        <f t="shared" si="23"/>
        <v/>
      </c>
      <c r="AN119" s="11" t="str">
        <f>IF(AND($O119=$B$4,OR($Q119="COMMUN",$Q119=$D$4),$R119="POS"),COUNTIFS($O$83:$O119,$B$4,$Q$83:$Q119,"COMMUN",$R$83:$R119,"POS")+COUNTIFS($O$83:$O119,$B$4,$Q$83:$Q119,$D$4,$R$83:$R119,"POS"),"")</f>
        <v/>
      </c>
      <c r="AO119" s="11" t="str">
        <f t="shared" si="24"/>
        <v/>
      </c>
      <c r="AP119" s="11" t="str">
        <f t="shared" si="25"/>
        <v/>
      </c>
      <c r="AQ119" s="11">
        <f t="shared" si="26"/>
        <v>0</v>
      </c>
      <c r="AS119" s="7" t="s">
        <v>852</v>
      </c>
      <c r="AT119" s="7"/>
      <c r="AU119" s="7"/>
      <c r="AV119" s="7"/>
      <c r="AW119" s="8"/>
      <c r="AX119" s="12" t="str">
        <f t="shared" si="36"/>
        <v/>
      </c>
      <c r="AY119" s="12" t="str">
        <f t="shared" si="37"/>
        <v/>
      </c>
      <c r="AZ119" s="11" t="str">
        <f t="shared" si="38"/>
        <v/>
      </c>
      <c r="BA119" s="44" t="s">
        <v>620</v>
      </c>
      <c r="BB119" s="44"/>
      <c r="BC119" s="11" t="str">
        <f t="shared" si="39"/>
        <v/>
      </c>
      <c r="BD119" s="11" t="str">
        <f t="shared" si="40"/>
        <v/>
      </c>
      <c r="BE119" s="11" t="str">
        <f t="shared" si="41"/>
        <v/>
      </c>
      <c r="BF119" s="11" t="str">
        <f t="shared" si="42"/>
        <v/>
      </c>
    </row>
    <row r="120" spans="1:58" ht="80.099999999999994" customHeight="1">
      <c r="A120" s="45" t="s">
        <v>100</v>
      </c>
      <c r="B120" s="7" t="s">
        <v>620</v>
      </c>
      <c r="C120" s="7" t="s">
        <v>853</v>
      </c>
      <c r="D120" s="7" t="s">
        <v>622</v>
      </c>
      <c r="E120" s="7" t="s">
        <v>623</v>
      </c>
      <c r="F120" s="7" t="s">
        <v>624</v>
      </c>
      <c r="G120" s="7" t="s">
        <v>625</v>
      </c>
      <c r="H120" s="7" t="s">
        <v>626</v>
      </c>
      <c r="I120" s="7" t="s">
        <v>627</v>
      </c>
      <c r="J120" s="7" t="s">
        <v>628</v>
      </c>
      <c r="K120" s="7" t="s">
        <v>629</v>
      </c>
      <c r="L120" s="11">
        <f t="shared" si="34"/>
        <v>5</v>
      </c>
      <c r="M120" s="11" t="str">
        <f t="shared" si="35"/>
        <v>OK</v>
      </c>
      <c r="N120" s="44" t="s">
        <v>168</v>
      </c>
      <c r="O120" s="44" t="s">
        <v>80</v>
      </c>
      <c r="P120" s="44">
        <v>3</v>
      </c>
      <c r="Q120" s="44" t="s">
        <v>51</v>
      </c>
      <c r="R120" s="44" t="s">
        <v>52</v>
      </c>
      <c r="S120" s="44">
        <v>0</v>
      </c>
      <c r="T120" s="44">
        <v>0</v>
      </c>
      <c r="U120" s="44" t="s">
        <v>620</v>
      </c>
      <c r="V120" s="44" t="s">
        <v>854</v>
      </c>
      <c r="W120" s="44"/>
      <c r="X120" s="44"/>
      <c r="Y120" s="44"/>
      <c r="Z120" s="44"/>
      <c r="AA120" s="44"/>
      <c r="AB120" s="44" t="s">
        <v>625</v>
      </c>
      <c r="AC120" s="44" t="s">
        <v>626</v>
      </c>
      <c r="AD120" s="44" t="s">
        <v>813</v>
      </c>
      <c r="AE120" s="44" t="s">
        <v>550</v>
      </c>
      <c r="AF120" s="11">
        <f t="shared" si="16"/>
        <v>0</v>
      </c>
      <c r="AG120" s="11">
        <f t="shared" si="17"/>
        <v>0</v>
      </c>
      <c r="AH120" s="11">
        <f t="shared" si="18"/>
        <v>0</v>
      </c>
      <c r="AI120" s="11">
        <f t="shared" si="19"/>
        <v>0</v>
      </c>
      <c r="AJ120" s="11">
        <f t="shared" si="20"/>
        <v>0</v>
      </c>
      <c r="AK120" s="11">
        <f t="shared" si="21"/>
        <v>0</v>
      </c>
      <c r="AL120" s="11" t="str">
        <f t="shared" si="22"/>
        <v/>
      </c>
      <c r="AM120" s="11" t="str">
        <f t="shared" si="23"/>
        <v/>
      </c>
      <c r="AN120" s="11" t="str">
        <f>IF(AND($O120=$B$4,OR($Q120="COMMUN",$Q120=$D$4),$R120="POS"),COUNTIFS($O$83:$O120,$B$4,$Q$83:$Q120,"COMMUN",$R$83:$R120,"POS")+COUNTIFS($O$83:$O120,$B$4,$Q$83:$Q120,$D$4,$R$83:$R120,"POS"),"")</f>
        <v/>
      </c>
      <c r="AO120" s="11" t="str">
        <f t="shared" si="24"/>
        <v/>
      </c>
      <c r="AP120" s="11" t="str">
        <f t="shared" si="25"/>
        <v/>
      </c>
      <c r="AQ120" s="11">
        <f t="shared" si="26"/>
        <v>0</v>
      </c>
      <c r="AS120" s="7" t="s">
        <v>855</v>
      </c>
      <c r="AT120" s="7"/>
      <c r="AU120" s="7"/>
      <c r="AV120" s="7"/>
      <c r="AW120" s="8"/>
      <c r="AX120" s="12" t="str">
        <f t="shared" si="36"/>
        <v/>
      </c>
      <c r="AY120" s="12" t="str">
        <f t="shared" si="37"/>
        <v/>
      </c>
      <c r="AZ120" s="11" t="str">
        <f t="shared" si="38"/>
        <v/>
      </c>
      <c r="BA120" s="44" t="s">
        <v>620</v>
      </c>
      <c r="BB120" s="44"/>
      <c r="BC120" s="11" t="str">
        <f t="shared" si="39"/>
        <v/>
      </c>
      <c r="BD120" s="11" t="str">
        <f t="shared" si="40"/>
        <v/>
      </c>
      <c r="BE120" s="11" t="str">
        <f t="shared" si="41"/>
        <v/>
      </c>
      <c r="BF120" s="11" t="str">
        <f t="shared" si="42"/>
        <v/>
      </c>
    </row>
    <row r="121" spans="1:58" ht="80.099999999999994" customHeight="1">
      <c r="A121" s="45" t="s">
        <v>169</v>
      </c>
      <c r="B121" s="7" t="s">
        <v>620</v>
      </c>
      <c r="C121" s="7" t="s">
        <v>856</v>
      </c>
      <c r="D121" s="7" t="s">
        <v>622</v>
      </c>
      <c r="E121" s="7" t="s">
        <v>623</v>
      </c>
      <c r="F121" s="7" t="s">
        <v>624</v>
      </c>
      <c r="G121" s="7" t="s">
        <v>625</v>
      </c>
      <c r="H121" s="7" t="s">
        <v>626</v>
      </c>
      <c r="I121" s="7" t="s">
        <v>627</v>
      </c>
      <c r="J121" s="7" t="s">
        <v>628</v>
      </c>
      <c r="K121" s="7" t="s">
        <v>629</v>
      </c>
      <c r="L121" s="11">
        <f t="shared" si="34"/>
        <v>5</v>
      </c>
      <c r="M121" s="11" t="str">
        <f t="shared" si="35"/>
        <v>OK</v>
      </c>
      <c r="N121" s="44" t="s">
        <v>170</v>
      </c>
      <c r="O121" s="44" t="s">
        <v>80</v>
      </c>
      <c r="P121" s="44">
        <v>4</v>
      </c>
      <c r="Q121" s="44" t="s">
        <v>51</v>
      </c>
      <c r="R121" s="44" t="s">
        <v>52</v>
      </c>
      <c r="S121" s="44">
        <v>0</v>
      </c>
      <c r="T121" s="44">
        <v>0</v>
      </c>
      <c r="U121" s="44" t="s">
        <v>620</v>
      </c>
      <c r="V121" s="44" t="s">
        <v>857</v>
      </c>
      <c r="W121" s="44"/>
      <c r="X121" s="44"/>
      <c r="Y121" s="44"/>
      <c r="Z121" s="44"/>
      <c r="AA121" s="44"/>
      <c r="AB121" s="44" t="s">
        <v>625</v>
      </c>
      <c r="AC121" s="44" t="s">
        <v>626</v>
      </c>
      <c r="AD121" s="44" t="s">
        <v>813</v>
      </c>
      <c r="AE121" s="44" t="s">
        <v>550</v>
      </c>
      <c r="AF121" s="11">
        <f t="shared" si="16"/>
        <v>0</v>
      </c>
      <c r="AG121" s="11">
        <f t="shared" si="17"/>
        <v>0</v>
      </c>
      <c r="AH121" s="11">
        <f t="shared" si="18"/>
        <v>0</v>
      </c>
      <c r="AI121" s="11">
        <f t="shared" si="19"/>
        <v>0</v>
      </c>
      <c r="AJ121" s="11">
        <f t="shared" si="20"/>
        <v>0</v>
      </c>
      <c r="AK121" s="11">
        <f t="shared" si="21"/>
        <v>0</v>
      </c>
      <c r="AL121" s="11" t="str">
        <f t="shared" si="22"/>
        <v/>
      </c>
      <c r="AM121" s="11" t="str">
        <f t="shared" si="23"/>
        <v/>
      </c>
      <c r="AN121" s="11" t="str">
        <f>IF(AND($O121=$B$4,OR($Q121="COMMUN",$Q121=$D$4),$R121="POS"),COUNTIFS($O$83:$O121,$B$4,$Q$83:$Q121,"COMMUN",$R$83:$R121,"POS")+COUNTIFS($O$83:$O121,$B$4,$Q$83:$Q121,$D$4,$R$83:$R121,"POS"),"")</f>
        <v/>
      </c>
      <c r="AO121" s="11" t="str">
        <f t="shared" si="24"/>
        <v/>
      </c>
      <c r="AP121" s="11" t="str">
        <f t="shared" si="25"/>
        <v/>
      </c>
      <c r="AQ121" s="11">
        <f t="shared" si="26"/>
        <v>0</v>
      </c>
      <c r="AS121" s="7" t="s">
        <v>858</v>
      </c>
      <c r="AT121" s="7"/>
      <c r="AU121" s="7"/>
      <c r="AV121" s="7"/>
      <c r="AW121" s="8"/>
      <c r="AX121" s="12" t="str">
        <f t="shared" si="36"/>
        <v/>
      </c>
      <c r="AY121" s="12" t="str">
        <f t="shared" si="37"/>
        <v/>
      </c>
      <c r="AZ121" s="11" t="str">
        <f t="shared" si="38"/>
        <v/>
      </c>
      <c r="BA121" s="44" t="s">
        <v>620</v>
      </c>
      <c r="BB121" s="44"/>
      <c r="BC121" s="11" t="str">
        <f t="shared" si="39"/>
        <v/>
      </c>
      <c r="BD121" s="11" t="str">
        <f t="shared" si="40"/>
        <v/>
      </c>
      <c r="BE121" s="11" t="str">
        <f t="shared" si="41"/>
        <v/>
      </c>
      <c r="BF121" s="11" t="str">
        <f t="shared" si="42"/>
        <v/>
      </c>
    </row>
    <row r="122" spans="1:58" ht="80.099999999999994" customHeight="1">
      <c r="A122" s="45" t="s">
        <v>171</v>
      </c>
      <c r="B122" s="7" t="s">
        <v>620</v>
      </c>
      <c r="C122" s="7" t="s">
        <v>859</v>
      </c>
      <c r="D122" s="7" t="s">
        <v>622</v>
      </c>
      <c r="E122" s="7" t="s">
        <v>623</v>
      </c>
      <c r="F122" s="7" t="s">
        <v>624</v>
      </c>
      <c r="G122" s="7" t="s">
        <v>625</v>
      </c>
      <c r="H122" s="7" t="s">
        <v>626</v>
      </c>
      <c r="I122" s="7" t="s">
        <v>627</v>
      </c>
      <c r="J122" s="7" t="s">
        <v>628</v>
      </c>
      <c r="K122" s="7" t="s">
        <v>629</v>
      </c>
      <c r="L122" s="11">
        <f t="shared" si="34"/>
        <v>5</v>
      </c>
      <c r="M122" s="11" t="str">
        <f t="shared" si="35"/>
        <v>OK</v>
      </c>
      <c r="N122" s="44" t="s">
        <v>172</v>
      </c>
      <c r="O122" s="44" t="s">
        <v>80</v>
      </c>
      <c r="P122" s="44">
        <v>5</v>
      </c>
      <c r="Q122" s="44" t="s">
        <v>51</v>
      </c>
      <c r="R122" s="44" t="s">
        <v>52</v>
      </c>
      <c r="S122" s="44">
        <v>0</v>
      </c>
      <c r="T122" s="44">
        <v>0</v>
      </c>
      <c r="U122" s="44" t="s">
        <v>620</v>
      </c>
      <c r="V122" s="44" t="s">
        <v>860</v>
      </c>
      <c r="W122" s="44"/>
      <c r="X122" s="44"/>
      <c r="Y122" s="44"/>
      <c r="Z122" s="44"/>
      <c r="AA122" s="44"/>
      <c r="AB122" s="44" t="s">
        <v>625</v>
      </c>
      <c r="AC122" s="44" t="s">
        <v>626</v>
      </c>
      <c r="AD122" s="44" t="s">
        <v>813</v>
      </c>
      <c r="AE122" s="44" t="s">
        <v>550</v>
      </c>
      <c r="AF122" s="11">
        <f t="shared" si="16"/>
        <v>0</v>
      </c>
      <c r="AG122" s="11">
        <f t="shared" si="17"/>
        <v>0</v>
      </c>
      <c r="AH122" s="11">
        <f t="shared" si="18"/>
        <v>0</v>
      </c>
      <c r="AI122" s="11">
        <f t="shared" si="19"/>
        <v>0</v>
      </c>
      <c r="AJ122" s="11">
        <f t="shared" si="20"/>
        <v>0</v>
      </c>
      <c r="AK122" s="11">
        <f t="shared" si="21"/>
        <v>0</v>
      </c>
      <c r="AL122" s="11" t="str">
        <f t="shared" si="22"/>
        <v/>
      </c>
      <c r="AM122" s="11" t="str">
        <f t="shared" si="23"/>
        <v/>
      </c>
      <c r="AN122" s="11" t="str">
        <f>IF(AND($O122=$B$4,OR($Q122="COMMUN",$Q122=$D$4),$R122="POS"),COUNTIFS($O$83:$O122,$B$4,$Q$83:$Q122,"COMMUN",$R$83:$R122,"POS")+COUNTIFS($O$83:$O122,$B$4,$Q$83:$Q122,$D$4,$R$83:$R122,"POS"),"")</f>
        <v/>
      </c>
      <c r="AO122" s="11" t="str">
        <f t="shared" si="24"/>
        <v/>
      </c>
      <c r="AP122" s="11" t="str">
        <f t="shared" si="25"/>
        <v/>
      </c>
      <c r="AQ122" s="11">
        <f t="shared" si="26"/>
        <v>0</v>
      </c>
      <c r="AS122" s="7" t="s">
        <v>861</v>
      </c>
      <c r="AT122" s="7"/>
      <c r="AU122" s="7"/>
      <c r="AV122" s="7"/>
      <c r="AW122" s="8"/>
      <c r="AX122" s="12" t="str">
        <f t="shared" si="36"/>
        <v/>
      </c>
      <c r="AY122" s="12" t="str">
        <f t="shared" si="37"/>
        <v/>
      </c>
      <c r="AZ122" s="11" t="str">
        <f t="shared" si="38"/>
        <v/>
      </c>
      <c r="BA122" s="44" t="s">
        <v>620</v>
      </c>
      <c r="BB122" s="44"/>
      <c r="BC122" s="11" t="str">
        <f t="shared" si="39"/>
        <v/>
      </c>
      <c r="BD122" s="11" t="str">
        <f t="shared" si="40"/>
        <v/>
      </c>
      <c r="BE122" s="11" t="str">
        <f t="shared" si="41"/>
        <v/>
      </c>
      <c r="BF122" s="11" t="str">
        <f t="shared" si="42"/>
        <v/>
      </c>
    </row>
    <row r="123" spans="1:58" ht="80.099999999999994" customHeight="1">
      <c r="A123" s="45" t="s">
        <v>104</v>
      </c>
      <c r="B123" s="7" t="s">
        <v>620</v>
      </c>
      <c r="C123" s="7" t="s">
        <v>862</v>
      </c>
      <c r="D123" s="7" t="s">
        <v>622</v>
      </c>
      <c r="E123" s="7" t="s">
        <v>623</v>
      </c>
      <c r="F123" s="7" t="s">
        <v>624</v>
      </c>
      <c r="G123" s="7" t="s">
        <v>625</v>
      </c>
      <c r="H123" s="7" t="s">
        <v>626</v>
      </c>
      <c r="I123" s="7" t="s">
        <v>627</v>
      </c>
      <c r="J123" s="7" t="s">
        <v>628</v>
      </c>
      <c r="K123" s="7" t="s">
        <v>629</v>
      </c>
      <c r="L123" s="11">
        <f t="shared" si="34"/>
        <v>5</v>
      </c>
      <c r="M123" s="11" t="str">
        <f t="shared" si="35"/>
        <v>OK</v>
      </c>
      <c r="N123" s="44" t="s">
        <v>173</v>
      </c>
      <c r="O123" s="44" t="s">
        <v>71</v>
      </c>
      <c r="P123" s="44">
        <v>1</v>
      </c>
      <c r="Q123" s="44" t="s">
        <v>51</v>
      </c>
      <c r="R123" s="44" t="s">
        <v>52</v>
      </c>
      <c r="S123" s="44">
        <v>0</v>
      </c>
      <c r="T123" s="44">
        <v>0</v>
      </c>
      <c r="U123" s="44" t="s">
        <v>620</v>
      </c>
      <c r="V123" s="44" t="s">
        <v>863</v>
      </c>
      <c r="W123" s="44"/>
      <c r="X123" s="44"/>
      <c r="Y123" s="44"/>
      <c r="Z123" s="44"/>
      <c r="AA123" s="44"/>
      <c r="AB123" s="44" t="s">
        <v>625</v>
      </c>
      <c r="AC123" s="44" t="s">
        <v>626</v>
      </c>
      <c r="AD123" s="44" t="s">
        <v>813</v>
      </c>
      <c r="AE123" s="44" t="s">
        <v>550</v>
      </c>
      <c r="AF123" s="11">
        <f t="shared" si="16"/>
        <v>0</v>
      </c>
      <c r="AG123" s="11">
        <f t="shared" si="17"/>
        <v>0</v>
      </c>
      <c r="AH123" s="11">
        <f t="shared" si="18"/>
        <v>0</v>
      </c>
      <c r="AI123" s="11">
        <f t="shared" si="19"/>
        <v>0</v>
      </c>
      <c r="AJ123" s="11">
        <f t="shared" si="20"/>
        <v>0</v>
      </c>
      <c r="AK123" s="11">
        <f t="shared" si="21"/>
        <v>0</v>
      </c>
      <c r="AL123" s="11" t="str">
        <f t="shared" si="22"/>
        <v/>
      </c>
      <c r="AM123" s="11" t="str">
        <f t="shared" si="23"/>
        <v/>
      </c>
      <c r="AN123" s="11" t="str">
        <f>IF(AND($O123=$B$4,OR($Q123="COMMUN",$Q123=$D$4),$R123="POS"),COUNTIFS($O$83:$O123,$B$4,$Q$83:$Q123,"COMMUN",$R$83:$R123,"POS")+COUNTIFS($O$83:$O123,$B$4,$Q$83:$Q123,$D$4,$R$83:$R123,"POS"),"")</f>
        <v/>
      </c>
      <c r="AO123" s="11" t="str">
        <f t="shared" si="24"/>
        <v/>
      </c>
      <c r="AP123" s="11" t="str">
        <f t="shared" si="25"/>
        <v/>
      </c>
      <c r="AQ123" s="11">
        <f t="shared" si="26"/>
        <v>0</v>
      </c>
      <c r="AS123" s="7" t="s">
        <v>864</v>
      </c>
      <c r="AT123" s="7"/>
      <c r="AU123" s="7"/>
      <c r="AV123" s="7"/>
      <c r="AW123" s="8"/>
      <c r="AX123" s="12" t="str">
        <f t="shared" si="36"/>
        <v/>
      </c>
      <c r="AY123" s="12" t="str">
        <f t="shared" si="37"/>
        <v/>
      </c>
      <c r="AZ123" s="11" t="str">
        <f t="shared" si="38"/>
        <v/>
      </c>
      <c r="BA123" s="44" t="s">
        <v>620</v>
      </c>
      <c r="BB123" s="44"/>
      <c r="BC123" s="11" t="str">
        <f t="shared" si="39"/>
        <v/>
      </c>
      <c r="BD123" s="11" t="str">
        <f t="shared" si="40"/>
        <v/>
      </c>
      <c r="BE123" s="11" t="str">
        <f t="shared" si="41"/>
        <v/>
      </c>
      <c r="BF123" s="11" t="str">
        <f t="shared" si="42"/>
        <v/>
      </c>
    </row>
    <row r="124" spans="1:58" ht="80.099999999999994" customHeight="1">
      <c r="A124" s="45" t="s">
        <v>174</v>
      </c>
      <c r="B124" s="7" t="s">
        <v>620</v>
      </c>
      <c r="C124" s="7" t="s">
        <v>865</v>
      </c>
      <c r="D124" s="7" t="s">
        <v>622</v>
      </c>
      <c r="E124" s="7" t="s">
        <v>623</v>
      </c>
      <c r="F124" s="7" t="s">
        <v>624</v>
      </c>
      <c r="G124" s="7" t="s">
        <v>625</v>
      </c>
      <c r="H124" s="7" t="s">
        <v>626</v>
      </c>
      <c r="I124" s="7" t="s">
        <v>627</v>
      </c>
      <c r="J124" s="7" t="s">
        <v>628</v>
      </c>
      <c r="K124" s="7" t="s">
        <v>629</v>
      </c>
      <c r="L124" s="11">
        <f t="shared" si="34"/>
        <v>5</v>
      </c>
      <c r="M124" s="11" t="str">
        <f t="shared" si="35"/>
        <v>OK</v>
      </c>
      <c r="N124" s="44" t="s">
        <v>175</v>
      </c>
      <c r="O124" s="44" t="s">
        <v>71</v>
      </c>
      <c r="P124" s="44">
        <v>2</v>
      </c>
      <c r="Q124" s="44" t="s">
        <v>51</v>
      </c>
      <c r="R124" s="44" t="s">
        <v>52</v>
      </c>
      <c r="S124" s="44">
        <v>0</v>
      </c>
      <c r="T124" s="44">
        <v>0</v>
      </c>
      <c r="U124" s="44" t="s">
        <v>620</v>
      </c>
      <c r="V124" s="44" t="s">
        <v>866</v>
      </c>
      <c r="W124" s="44"/>
      <c r="X124" s="44"/>
      <c r="Y124" s="44"/>
      <c r="Z124" s="44"/>
      <c r="AA124" s="44"/>
      <c r="AB124" s="44" t="s">
        <v>625</v>
      </c>
      <c r="AC124" s="44" t="s">
        <v>626</v>
      </c>
      <c r="AD124" s="44" t="s">
        <v>813</v>
      </c>
      <c r="AE124" s="44" t="s">
        <v>550</v>
      </c>
      <c r="AF124" s="11">
        <f t="shared" si="16"/>
        <v>0</v>
      </c>
      <c r="AG124" s="11">
        <f t="shared" si="17"/>
        <v>0</v>
      </c>
      <c r="AH124" s="11">
        <f t="shared" si="18"/>
        <v>0</v>
      </c>
      <c r="AI124" s="11">
        <f t="shared" si="19"/>
        <v>0</v>
      </c>
      <c r="AJ124" s="11">
        <f t="shared" si="20"/>
        <v>0</v>
      </c>
      <c r="AK124" s="11">
        <f t="shared" si="21"/>
        <v>0</v>
      </c>
      <c r="AL124" s="11" t="str">
        <f t="shared" si="22"/>
        <v/>
      </c>
      <c r="AM124" s="11" t="str">
        <f t="shared" si="23"/>
        <v/>
      </c>
      <c r="AN124" s="11" t="str">
        <f>IF(AND($O124=$B$4,OR($Q124="COMMUN",$Q124=$D$4),$R124="POS"),COUNTIFS($O$83:$O124,$B$4,$Q$83:$Q124,"COMMUN",$R$83:$R124,"POS")+COUNTIFS($O$83:$O124,$B$4,$Q$83:$Q124,$D$4,$R$83:$R124,"POS"),"")</f>
        <v/>
      </c>
      <c r="AO124" s="11" t="str">
        <f t="shared" si="24"/>
        <v/>
      </c>
      <c r="AP124" s="11" t="str">
        <f t="shared" si="25"/>
        <v/>
      </c>
      <c r="AQ124" s="11">
        <f t="shared" si="26"/>
        <v>0</v>
      </c>
      <c r="AS124" s="7" t="s">
        <v>867</v>
      </c>
      <c r="AT124" s="7"/>
      <c r="AU124" s="7"/>
      <c r="AV124" s="7"/>
      <c r="AW124" s="8"/>
      <c r="AX124" s="12" t="str">
        <f t="shared" si="36"/>
        <v/>
      </c>
      <c r="AY124" s="12" t="str">
        <f t="shared" si="37"/>
        <v/>
      </c>
      <c r="AZ124" s="11" t="str">
        <f t="shared" si="38"/>
        <v/>
      </c>
      <c r="BA124" s="44" t="s">
        <v>620</v>
      </c>
      <c r="BB124" s="44"/>
      <c r="BC124" s="11" t="str">
        <f t="shared" si="39"/>
        <v/>
      </c>
      <c r="BD124" s="11" t="str">
        <f t="shared" si="40"/>
        <v/>
      </c>
      <c r="BE124" s="11" t="str">
        <f t="shared" si="41"/>
        <v/>
      </c>
      <c r="BF124" s="11" t="str">
        <f t="shared" si="42"/>
        <v/>
      </c>
    </row>
    <row r="125" spans="1:58" ht="80.099999999999994" customHeight="1">
      <c r="A125" s="45" t="s">
        <v>176</v>
      </c>
      <c r="B125" s="7" t="s">
        <v>620</v>
      </c>
      <c r="C125" s="7" t="s">
        <v>868</v>
      </c>
      <c r="D125" s="7" t="s">
        <v>622</v>
      </c>
      <c r="E125" s="7" t="s">
        <v>623</v>
      </c>
      <c r="F125" s="7" t="s">
        <v>624</v>
      </c>
      <c r="G125" s="7" t="s">
        <v>625</v>
      </c>
      <c r="H125" s="7" t="s">
        <v>626</v>
      </c>
      <c r="I125" s="7" t="s">
        <v>627</v>
      </c>
      <c r="J125" s="7" t="s">
        <v>628</v>
      </c>
      <c r="K125" s="7" t="s">
        <v>629</v>
      </c>
      <c r="L125" s="11">
        <f t="shared" si="34"/>
        <v>5</v>
      </c>
      <c r="M125" s="11" t="str">
        <f t="shared" si="35"/>
        <v>OK</v>
      </c>
      <c r="N125" s="44" t="s">
        <v>177</v>
      </c>
      <c r="O125" s="44" t="s">
        <v>71</v>
      </c>
      <c r="P125" s="44">
        <v>3</v>
      </c>
      <c r="Q125" s="44" t="s">
        <v>51</v>
      </c>
      <c r="R125" s="44" t="s">
        <v>52</v>
      </c>
      <c r="S125" s="44">
        <v>0</v>
      </c>
      <c r="T125" s="44">
        <v>0</v>
      </c>
      <c r="U125" s="44" t="s">
        <v>620</v>
      </c>
      <c r="V125" s="44" t="s">
        <v>869</v>
      </c>
      <c r="W125" s="44"/>
      <c r="X125" s="44"/>
      <c r="Y125" s="44"/>
      <c r="Z125" s="44"/>
      <c r="AA125" s="44"/>
      <c r="AB125" s="44" t="s">
        <v>625</v>
      </c>
      <c r="AC125" s="44" t="s">
        <v>626</v>
      </c>
      <c r="AD125" s="44" t="s">
        <v>813</v>
      </c>
      <c r="AE125" s="44" t="s">
        <v>550</v>
      </c>
      <c r="AF125" s="11">
        <f t="shared" si="16"/>
        <v>0</v>
      </c>
      <c r="AG125" s="11">
        <f t="shared" si="17"/>
        <v>0</v>
      </c>
      <c r="AH125" s="11">
        <f t="shared" si="18"/>
        <v>0</v>
      </c>
      <c r="AI125" s="11">
        <f t="shared" si="19"/>
        <v>0</v>
      </c>
      <c r="AJ125" s="11">
        <f t="shared" si="20"/>
        <v>0</v>
      </c>
      <c r="AK125" s="11">
        <f t="shared" si="21"/>
        <v>0</v>
      </c>
      <c r="AL125" s="11" t="str">
        <f t="shared" si="22"/>
        <v/>
      </c>
      <c r="AM125" s="11" t="str">
        <f t="shared" si="23"/>
        <v/>
      </c>
      <c r="AN125" s="11" t="str">
        <f>IF(AND($O125=$B$4,OR($Q125="COMMUN",$Q125=$D$4),$R125="POS"),COUNTIFS($O$83:$O125,$B$4,$Q$83:$Q125,"COMMUN",$R$83:$R125,"POS")+COUNTIFS($O$83:$O125,$B$4,$Q$83:$Q125,$D$4,$R$83:$R125,"POS"),"")</f>
        <v/>
      </c>
      <c r="AO125" s="11" t="str">
        <f t="shared" si="24"/>
        <v/>
      </c>
      <c r="AP125" s="11" t="str">
        <f t="shared" si="25"/>
        <v/>
      </c>
      <c r="AQ125" s="11">
        <f t="shared" si="26"/>
        <v>0</v>
      </c>
      <c r="AS125" s="7" t="s">
        <v>870</v>
      </c>
      <c r="AT125" s="7"/>
      <c r="AU125" s="7"/>
      <c r="AV125" s="7"/>
      <c r="AW125" s="8"/>
      <c r="AX125" s="12" t="str">
        <f t="shared" si="36"/>
        <v/>
      </c>
      <c r="AY125" s="12" t="str">
        <f t="shared" si="37"/>
        <v/>
      </c>
      <c r="AZ125" s="11" t="str">
        <f t="shared" si="38"/>
        <v/>
      </c>
      <c r="BA125" s="44" t="s">
        <v>620</v>
      </c>
      <c r="BB125" s="44"/>
      <c r="BC125" s="11" t="str">
        <f t="shared" si="39"/>
        <v/>
      </c>
      <c r="BD125" s="11" t="str">
        <f t="shared" si="40"/>
        <v/>
      </c>
      <c r="BE125" s="11" t="str">
        <f t="shared" si="41"/>
        <v/>
      </c>
      <c r="BF125" s="11" t="str">
        <f t="shared" si="42"/>
        <v/>
      </c>
    </row>
    <row r="126" spans="1:58" ht="80.099999999999994" customHeight="1">
      <c r="A126" s="45" t="s">
        <v>178</v>
      </c>
      <c r="B126" s="7" t="s">
        <v>620</v>
      </c>
      <c r="C126" s="7" t="s">
        <v>871</v>
      </c>
      <c r="D126" s="7" t="s">
        <v>622</v>
      </c>
      <c r="E126" s="7" t="s">
        <v>623</v>
      </c>
      <c r="F126" s="7" t="s">
        <v>624</v>
      </c>
      <c r="G126" s="7" t="s">
        <v>625</v>
      </c>
      <c r="H126" s="7" t="s">
        <v>626</v>
      </c>
      <c r="I126" s="7" t="s">
        <v>627</v>
      </c>
      <c r="J126" s="7" t="s">
        <v>628</v>
      </c>
      <c r="K126" s="7" t="s">
        <v>629</v>
      </c>
      <c r="L126" s="11">
        <f t="shared" si="34"/>
        <v>5</v>
      </c>
      <c r="M126" s="11" t="str">
        <f t="shared" si="35"/>
        <v>OK</v>
      </c>
      <c r="N126" s="44" t="s">
        <v>179</v>
      </c>
      <c r="O126" s="44" t="s">
        <v>71</v>
      </c>
      <c r="P126" s="44">
        <v>4</v>
      </c>
      <c r="Q126" s="44" t="s">
        <v>51</v>
      </c>
      <c r="R126" s="44" t="s">
        <v>52</v>
      </c>
      <c r="S126" s="44">
        <v>0</v>
      </c>
      <c r="T126" s="44">
        <v>0</v>
      </c>
      <c r="U126" s="44" t="s">
        <v>620</v>
      </c>
      <c r="V126" s="44" t="s">
        <v>872</v>
      </c>
      <c r="W126" s="44"/>
      <c r="X126" s="44"/>
      <c r="Y126" s="44"/>
      <c r="Z126" s="44"/>
      <c r="AA126" s="44"/>
      <c r="AB126" s="44" t="s">
        <v>625</v>
      </c>
      <c r="AC126" s="44" t="s">
        <v>626</v>
      </c>
      <c r="AD126" s="44" t="s">
        <v>813</v>
      </c>
      <c r="AE126" s="44" t="s">
        <v>550</v>
      </c>
      <c r="AF126" s="11">
        <f t="shared" si="16"/>
        <v>0</v>
      </c>
      <c r="AG126" s="11">
        <f t="shared" si="17"/>
        <v>0</v>
      </c>
      <c r="AH126" s="11">
        <f t="shared" si="18"/>
        <v>0</v>
      </c>
      <c r="AI126" s="11">
        <f t="shared" si="19"/>
        <v>0</v>
      </c>
      <c r="AJ126" s="11">
        <f t="shared" si="20"/>
        <v>0</v>
      </c>
      <c r="AK126" s="11">
        <f t="shared" si="21"/>
        <v>0</v>
      </c>
      <c r="AL126" s="11" t="str">
        <f t="shared" si="22"/>
        <v/>
      </c>
      <c r="AM126" s="11" t="str">
        <f t="shared" si="23"/>
        <v/>
      </c>
      <c r="AN126" s="11" t="str">
        <f>IF(AND($O126=$B$4,OR($Q126="COMMUN",$Q126=$D$4),$R126="POS"),COUNTIFS($O$83:$O126,$B$4,$Q$83:$Q126,"COMMUN",$R$83:$R126,"POS")+COUNTIFS($O$83:$O126,$B$4,$Q$83:$Q126,$D$4,$R$83:$R126,"POS"),"")</f>
        <v/>
      </c>
      <c r="AO126" s="11" t="str">
        <f t="shared" si="24"/>
        <v/>
      </c>
      <c r="AP126" s="11" t="str">
        <f t="shared" si="25"/>
        <v/>
      </c>
      <c r="AQ126" s="11">
        <f t="shared" si="26"/>
        <v>0</v>
      </c>
      <c r="AS126" s="7" t="s">
        <v>873</v>
      </c>
      <c r="AT126" s="7"/>
      <c r="AU126" s="7"/>
      <c r="AV126" s="7"/>
      <c r="AW126" s="8"/>
      <c r="AX126" s="12" t="str">
        <f t="shared" si="36"/>
        <v/>
      </c>
      <c r="AY126" s="12" t="str">
        <f t="shared" si="37"/>
        <v/>
      </c>
      <c r="AZ126" s="11" t="str">
        <f t="shared" si="38"/>
        <v/>
      </c>
      <c r="BA126" s="44" t="s">
        <v>620</v>
      </c>
      <c r="BB126" s="44"/>
      <c r="BC126" s="11" t="str">
        <f t="shared" si="39"/>
        <v/>
      </c>
      <c r="BD126" s="11" t="str">
        <f t="shared" si="40"/>
        <v/>
      </c>
      <c r="BE126" s="11" t="str">
        <f t="shared" si="41"/>
        <v/>
      </c>
      <c r="BF126" s="11" t="str">
        <f t="shared" si="42"/>
        <v/>
      </c>
    </row>
    <row r="127" spans="1:58" ht="80.099999999999994" customHeight="1">
      <c r="A127" s="45" t="s">
        <v>180</v>
      </c>
      <c r="B127" s="7" t="s">
        <v>620</v>
      </c>
      <c r="C127" s="7" t="s">
        <v>874</v>
      </c>
      <c r="D127" s="7" t="s">
        <v>622</v>
      </c>
      <c r="E127" s="7" t="s">
        <v>623</v>
      </c>
      <c r="F127" s="7" t="s">
        <v>624</v>
      </c>
      <c r="G127" s="7" t="s">
        <v>625</v>
      </c>
      <c r="H127" s="7" t="s">
        <v>626</v>
      </c>
      <c r="I127" s="7" t="s">
        <v>627</v>
      </c>
      <c r="J127" s="7" t="s">
        <v>628</v>
      </c>
      <c r="K127" s="7" t="s">
        <v>629</v>
      </c>
      <c r="L127" s="11">
        <f t="shared" si="34"/>
        <v>5</v>
      </c>
      <c r="M127" s="11" t="str">
        <f t="shared" si="35"/>
        <v>OK</v>
      </c>
      <c r="N127" s="44" t="s">
        <v>181</v>
      </c>
      <c r="O127" s="44" t="s">
        <v>71</v>
      </c>
      <c r="P127" s="44">
        <v>5</v>
      </c>
      <c r="Q127" s="44" t="s">
        <v>51</v>
      </c>
      <c r="R127" s="44" t="s">
        <v>52</v>
      </c>
      <c r="S127" s="44">
        <v>0</v>
      </c>
      <c r="T127" s="44">
        <v>0</v>
      </c>
      <c r="U127" s="44" t="s">
        <v>620</v>
      </c>
      <c r="V127" s="44" t="s">
        <v>875</v>
      </c>
      <c r="W127" s="44"/>
      <c r="X127" s="44"/>
      <c r="Y127" s="44"/>
      <c r="Z127" s="44"/>
      <c r="AA127" s="44"/>
      <c r="AB127" s="44" t="s">
        <v>625</v>
      </c>
      <c r="AC127" s="44" t="s">
        <v>626</v>
      </c>
      <c r="AD127" s="44" t="s">
        <v>813</v>
      </c>
      <c r="AE127" s="44" t="s">
        <v>550</v>
      </c>
      <c r="AF127" s="11">
        <f t="shared" si="16"/>
        <v>0</v>
      </c>
      <c r="AG127" s="11">
        <f t="shared" si="17"/>
        <v>0</v>
      </c>
      <c r="AH127" s="11">
        <f t="shared" si="18"/>
        <v>0</v>
      </c>
      <c r="AI127" s="11">
        <f t="shared" si="19"/>
        <v>0</v>
      </c>
      <c r="AJ127" s="11">
        <f t="shared" si="20"/>
        <v>0</v>
      </c>
      <c r="AK127" s="11">
        <f t="shared" si="21"/>
        <v>0</v>
      </c>
      <c r="AL127" s="11" t="str">
        <f t="shared" si="22"/>
        <v/>
      </c>
      <c r="AM127" s="11" t="str">
        <f t="shared" si="23"/>
        <v/>
      </c>
      <c r="AN127" s="11" t="str">
        <f>IF(AND($O127=$B$4,OR($Q127="COMMUN",$Q127=$D$4),$R127="POS"),COUNTIFS($O$83:$O127,$B$4,$Q$83:$Q127,"COMMUN",$R$83:$R127,"POS")+COUNTIFS($O$83:$O127,$B$4,$Q$83:$Q127,$D$4,$R$83:$R127,"POS"),"")</f>
        <v/>
      </c>
      <c r="AO127" s="11" t="str">
        <f t="shared" si="24"/>
        <v/>
      </c>
      <c r="AP127" s="11" t="str">
        <f t="shared" si="25"/>
        <v/>
      </c>
      <c r="AQ127" s="11">
        <f t="shared" si="26"/>
        <v>0</v>
      </c>
      <c r="AS127" s="7" t="s">
        <v>876</v>
      </c>
      <c r="AT127" s="7"/>
      <c r="AU127" s="7"/>
      <c r="AV127" s="7"/>
      <c r="AW127" s="8"/>
      <c r="AX127" s="12" t="str">
        <f t="shared" si="36"/>
        <v/>
      </c>
      <c r="AY127" s="12" t="str">
        <f t="shared" si="37"/>
        <v/>
      </c>
      <c r="AZ127" s="11" t="str">
        <f t="shared" si="38"/>
        <v/>
      </c>
      <c r="BA127" s="44" t="s">
        <v>620</v>
      </c>
      <c r="BB127" s="44"/>
      <c r="BC127" s="11" t="str">
        <f t="shared" si="39"/>
        <v/>
      </c>
      <c r="BD127" s="11" t="str">
        <f t="shared" si="40"/>
        <v/>
      </c>
      <c r="BE127" s="11" t="str">
        <f t="shared" si="41"/>
        <v/>
      </c>
      <c r="BF127" s="11" t="str">
        <f t="shared" si="42"/>
        <v/>
      </c>
    </row>
    <row r="128" spans="1:58" ht="80.099999999999994" customHeight="1">
      <c r="A128" s="45" t="s">
        <v>182</v>
      </c>
      <c r="B128" s="7" t="s">
        <v>620</v>
      </c>
      <c r="C128" s="7" t="s">
        <v>877</v>
      </c>
      <c r="D128" s="7" t="s">
        <v>622</v>
      </c>
      <c r="E128" s="7" t="s">
        <v>623</v>
      </c>
      <c r="F128" s="7" t="s">
        <v>624</v>
      </c>
      <c r="G128" s="7" t="s">
        <v>625</v>
      </c>
      <c r="H128" s="7" t="s">
        <v>626</v>
      </c>
      <c r="I128" s="7" t="s">
        <v>627</v>
      </c>
      <c r="J128" s="7" t="s">
        <v>628</v>
      </c>
      <c r="K128" s="7" t="s">
        <v>629</v>
      </c>
      <c r="L128" s="11">
        <f t="shared" si="34"/>
        <v>5</v>
      </c>
      <c r="M128" s="11" t="str">
        <f t="shared" si="35"/>
        <v>OK</v>
      </c>
      <c r="N128" s="44" t="s">
        <v>183</v>
      </c>
      <c r="O128" s="44" t="s">
        <v>88</v>
      </c>
      <c r="P128" s="44">
        <v>1</v>
      </c>
      <c r="Q128" s="44" t="s">
        <v>51</v>
      </c>
      <c r="R128" s="44" t="s">
        <v>52</v>
      </c>
      <c r="S128" s="44">
        <v>0</v>
      </c>
      <c r="T128" s="44">
        <v>0</v>
      </c>
      <c r="U128" s="44" t="s">
        <v>620</v>
      </c>
      <c r="V128" s="44" t="s">
        <v>878</v>
      </c>
      <c r="W128" s="44"/>
      <c r="X128" s="44"/>
      <c r="Y128" s="44"/>
      <c r="Z128" s="44"/>
      <c r="AA128" s="44"/>
      <c r="AB128" s="44" t="s">
        <v>625</v>
      </c>
      <c r="AC128" s="44" t="s">
        <v>626</v>
      </c>
      <c r="AD128" s="44" t="s">
        <v>813</v>
      </c>
      <c r="AE128" s="44" t="s">
        <v>550</v>
      </c>
      <c r="AF128" s="11">
        <f t="shared" si="16"/>
        <v>0</v>
      </c>
      <c r="AG128" s="11">
        <f t="shared" si="17"/>
        <v>0</v>
      </c>
      <c r="AH128" s="11">
        <f t="shared" si="18"/>
        <v>0</v>
      </c>
      <c r="AI128" s="11">
        <f t="shared" si="19"/>
        <v>0</v>
      </c>
      <c r="AJ128" s="11">
        <f t="shared" si="20"/>
        <v>0</v>
      </c>
      <c r="AK128" s="11">
        <f t="shared" si="21"/>
        <v>0</v>
      </c>
      <c r="AL128" s="11" t="str">
        <f t="shared" si="22"/>
        <v/>
      </c>
      <c r="AM128" s="11" t="str">
        <f t="shared" si="23"/>
        <v/>
      </c>
      <c r="AN128" s="11" t="str">
        <f>IF(AND($O128=$B$4,OR($Q128="COMMUN",$Q128=$D$4),$R128="POS"),COUNTIFS($O$83:$O128,$B$4,$Q$83:$Q128,"COMMUN",$R$83:$R128,"POS")+COUNTIFS($O$83:$O128,$B$4,$Q$83:$Q128,$D$4,$R$83:$R128,"POS"),"")</f>
        <v/>
      </c>
      <c r="AO128" s="11" t="str">
        <f t="shared" si="24"/>
        <v/>
      </c>
      <c r="AP128" s="11" t="str">
        <f t="shared" si="25"/>
        <v/>
      </c>
      <c r="AQ128" s="11">
        <f t="shared" si="26"/>
        <v>0</v>
      </c>
      <c r="AS128" s="7" t="s">
        <v>879</v>
      </c>
      <c r="AT128" s="7"/>
      <c r="AU128" s="7"/>
      <c r="AV128" s="7"/>
      <c r="AW128" s="8"/>
      <c r="AX128" s="12" t="str">
        <f t="shared" si="36"/>
        <v/>
      </c>
      <c r="AY128" s="12" t="str">
        <f t="shared" si="37"/>
        <v/>
      </c>
      <c r="AZ128" s="11" t="str">
        <f t="shared" si="38"/>
        <v/>
      </c>
      <c r="BA128" s="44" t="s">
        <v>620</v>
      </c>
      <c r="BB128" s="44"/>
      <c r="BC128" s="11" t="str">
        <f t="shared" si="39"/>
        <v/>
      </c>
      <c r="BD128" s="11" t="str">
        <f t="shared" si="40"/>
        <v/>
      </c>
      <c r="BE128" s="11" t="str">
        <f t="shared" si="41"/>
        <v/>
      </c>
      <c r="BF128" s="11" t="str">
        <f t="shared" si="42"/>
        <v/>
      </c>
    </row>
    <row r="129" spans="1:58" ht="80.099999999999994" customHeight="1">
      <c r="A129" s="45" t="s">
        <v>184</v>
      </c>
      <c r="B129" s="7" t="s">
        <v>620</v>
      </c>
      <c r="C129" s="7" t="s">
        <v>880</v>
      </c>
      <c r="D129" s="7" t="s">
        <v>622</v>
      </c>
      <c r="E129" s="7" t="s">
        <v>623</v>
      </c>
      <c r="F129" s="7" t="s">
        <v>624</v>
      </c>
      <c r="G129" s="7" t="s">
        <v>625</v>
      </c>
      <c r="H129" s="7" t="s">
        <v>626</v>
      </c>
      <c r="I129" s="7" t="s">
        <v>627</v>
      </c>
      <c r="J129" s="7" t="s">
        <v>628</v>
      </c>
      <c r="K129" s="7" t="s">
        <v>629</v>
      </c>
      <c r="L129" s="11">
        <f t="shared" si="34"/>
        <v>5</v>
      </c>
      <c r="M129" s="11" t="str">
        <f t="shared" si="35"/>
        <v>OK</v>
      </c>
      <c r="N129" s="44" t="s">
        <v>185</v>
      </c>
      <c r="O129" s="44" t="s">
        <v>88</v>
      </c>
      <c r="P129" s="44">
        <v>2</v>
      </c>
      <c r="Q129" s="44" t="s">
        <v>51</v>
      </c>
      <c r="R129" s="44" t="s">
        <v>52</v>
      </c>
      <c r="S129" s="44">
        <v>0</v>
      </c>
      <c r="T129" s="44">
        <v>0</v>
      </c>
      <c r="U129" s="44" t="s">
        <v>620</v>
      </c>
      <c r="V129" s="44" t="s">
        <v>881</v>
      </c>
      <c r="W129" s="44"/>
      <c r="X129" s="44"/>
      <c r="Y129" s="44"/>
      <c r="Z129" s="44"/>
      <c r="AA129" s="44"/>
      <c r="AB129" s="44" t="s">
        <v>625</v>
      </c>
      <c r="AC129" s="44" t="s">
        <v>626</v>
      </c>
      <c r="AD129" s="44" t="s">
        <v>813</v>
      </c>
      <c r="AE129" s="44" t="s">
        <v>550</v>
      </c>
      <c r="AF129" s="11">
        <f t="shared" si="16"/>
        <v>0</v>
      </c>
      <c r="AG129" s="11">
        <f t="shared" si="17"/>
        <v>0</v>
      </c>
      <c r="AH129" s="11">
        <f t="shared" si="18"/>
        <v>0</v>
      </c>
      <c r="AI129" s="11">
        <f t="shared" si="19"/>
        <v>0</v>
      </c>
      <c r="AJ129" s="11">
        <f t="shared" si="20"/>
        <v>0</v>
      </c>
      <c r="AK129" s="11">
        <f t="shared" si="21"/>
        <v>0</v>
      </c>
      <c r="AL129" s="11" t="str">
        <f t="shared" si="22"/>
        <v/>
      </c>
      <c r="AM129" s="11" t="str">
        <f t="shared" si="23"/>
        <v/>
      </c>
      <c r="AN129" s="11" t="str">
        <f>IF(AND($O129=$B$4,OR($Q129="COMMUN",$Q129=$D$4),$R129="POS"),COUNTIFS($O$83:$O129,$B$4,$Q$83:$Q129,"COMMUN",$R$83:$R129,"POS")+COUNTIFS($O$83:$O129,$B$4,$Q$83:$Q129,$D$4,$R$83:$R129,"POS"),"")</f>
        <v/>
      </c>
      <c r="AO129" s="11" t="str">
        <f t="shared" si="24"/>
        <v/>
      </c>
      <c r="AP129" s="11" t="str">
        <f t="shared" si="25"/>
        <v/>
      </c>
      <c r="AQ129" s="11">
        <f t="shared" si="26"/>
        <v>0</v>
      </c>
      <c r="AS129" s="7" t="s">
        <v>882</v>
      </c>
      <c r="AT129" s="7"/>
      <c r="AU129" s="7"/>
      <c r="AV129" s="7"/>
      <c r="AW129" s="8"/>
      <c r="AX129" s="12" t="str">
        <f t="shared" si="36"/>
        <v/>
      </c>
      <c r="AY129" s="12" t="str">
        <f t="shared" si="37"/>
        <v/>
      </c>
      <c r="AZ129" s="11" t="str">
        <f t="shared" si="38"/>
        <v/>
      </c>
      <c r="BA129" s="44" t="s">
        <v>620</v>
      </c>
      <c r="BB129" s="44"/>
      <c r="BC129" s="11" t="str">
        <f t="shared" si="39"/>
        <v/>
      </c>
      <c r="BD129" s="11" t="str">
        <f t="shared" si="40"/>
        <v/>
      </c>
      <c r="BE129" s="11" t="str">
        <f t="shared" si="41"/>
        <v/>
      </c>
      <c r="BF129" s="11" t="str">
        <f t="shared" si="42"/>
        <v/>
      </c>
    </row>
    <row r="130" spans="1:58" ht="80.099999999999994" customHeight="1">
      <c r="A130" s="45" t="s">
        <v>186</v>
      </c>
      <c r="B130" s="7" t="s">
        <v>620</v>
      </c>
      <c r="C130" s="7" t="s">
        <v>883</v>
      </c>
      <c r="D130" s="7" t="s">
        <v>622</v>
      </c>
      <c r="E130" s="7" t="s">
        <v>623</v>
      </c>
      <c r="F130" s="7" t="s">
        <v>624</v>
      </c>
      <c r="G130" s="7" t="s">
        <v>625</v>
      </c>
      <c r="H130" s="7" t="s">
        <v>626</v>
      </c>
      <c r="I130" s="7" t="s">
        <v>627</v>
      </c>
      <c r="J130" s="7" t="s">
        <v>628</v>
      </c>
      <c r="K130" s="7" t="s">
        <v>629</v>
      </c>
      <c r="L130" s="11">
        <f t="shared" si="34"/>
        <v>5</v>
      </c>
      <c r="M130" s="11" t="str">
        <f t="shared" si="35"/>
        <v>OK</v>
      </c>
      <c r="N130" s="44" t="s">
        <v>187</v>
      </c>
      <c r="O130" s="44" t="s">
        <v>88</v>
      </c>
      <c r="P130" s="44">
        <v>3</v>
      </c>
      <c r="Q130" s="44" t="s">
        <v>51</v>
      </c>
      <c r="R130" s="44" t="s">
        <v>52</v>
      </c>
      <c r="S130" s="44">
        <v>0</v>
      </c>
      <c r="T130" s="44">
        <v>0</v>
      </c>
      <c r="U130" s="44" t="s">
        <v>620</v>
      </c>
      <c r="V130" s="44" t="s">
        <v>884</v>
      </c>
      <c r="W130" s="44"/>
      <c r="X130" s="44"/>
      <c r="Y130" s="44"/>
      <c r="Z130" s="44"/>
      <c r="AA130" s="44"/>
      <c r="AB130" s="44" t="s">
        <v>625</v>
      </c>
      <c r="AC130" s="44" t="s">
        <v>626</v>
      </c>
      <c r="AD130" s="44" t="s">
        <v>813</v>
      </c>
      <c r="AE130" s="44" t="s">
        <v>550</v>
      </c>
      <c r="AF130" s="11">
        <f t="shared" si="16"/>
        <v>0</v>
      </c>
      <c r="AG130" s="11">
        <f t="shared" si="17"/>
        <v>0</v>
      </c>
      <c r="AH130" s="11">
        <f t="shared" si="18"/>
        <v>0</v>
      </c>
      <c r="AI130" s="11">
        <f t="shared" si="19"/>
        <v>0</v>
      </c>
      <c r="AJ130" s="11">
        <f t="shared" si="20"/>
        <v>0</v>
      </c>
      <c r="AK130" s="11">
        <f t="shared" si="21"/>
        <v>0</v>
      </c>
      <c r="AL130" s="11" t="str">
        <f t="shared" si="22"/>
        <v/>
      </c>
      <c r="AM130" s="11" t="str">
        <f t="shared" si="23"/>
        <v/>
      </c>
      <c r="AN130" s="11" t="str">
        <f>IF(AND($O130=$B$4,OR($Q130="COMMUN",$Q130=$D$4),$R130="POS"),COUNTIFS($O$83:$O130,$B$4,$Q$83:$Q130,"COMMUN",$R$83:$R130,"POS")+COUNTIFS($O$83:$O130,$B$4,$Q$83:$Q130,$D$4,$R$83:$R130,"POS"),"")</f>
        <v/>
      </c>
      <c r="AO130" s="11" t="str">
        <f t="shared" si="24"/>
        <v/>
      </c>
      <c r="AP130" s="11" t="str">
        <f t="shared" si="25"/>
        <v/>
      </c>
      <c r="AQ130" s="11">
        <f t="shared" si="26"/>
        <v>0</v>
      </c>
      <c r="AS130" s="7" t="s">
        <v>885</v>
      </c>
      <c r="AT130" s="7"/>
      <c r="AU130" s="7"/>
      <c r="AV130" s="7"/>
      <c r="AW130" s="8"/>
      <c r="AX130" s="12" t="str">
        <f t="shared" si="36"/>
        <v/>
      </c>
      <c r="AY130" s="12" t="str">
        <f t="shared" si="37"/>
        <v/>
      </c>
      <c r="AZ130" s="11" t="str">
        <f t="shared" si="38"/>
        <v/>
      </c>
      <c r="BA130" s="44" t="s">
        <v>620</v>
      </c>
      <c r="BB130" s="44"/>
      <c r="BC130" s="11" t="str">
        <f t="shared" si="39"/>
        <v/>
      </c>
      <c r="BD130" s="11" t="str">
        <f t="shared" si="40"/>
        <v/>
      </c>
      <c r="BE130" s="11" t="str">
        <f t="shared" si="41"/>
        <v/>
      </c>
      <c r="BF130" s="11" t="str">
        <f t="shared" si="42"/>
        <v/>
      </c>
    </row>
    <row r="131" spans="1:58" ht="80.099999999999994" customHeight="1">
      <c r="A131" s="45" t="s">
        <v>188</v>
      </c>
      <c r="B131" s="7" t="s">
        <v>620</v>
      </c>
      <c r="C131" s="7" t="s">
        <v>886</v>
      </c>
      <c r="D131" s="7" t="s">
        <v>622</v>
      </c>
      <c r="E131" s="7" t="s">
        <v>623</v>
      </c>
      <c r="F131" s="7" t="s">
        <v>624</v>
      </c>
      <c r="G131" s="7" t="s">
        <v>625</v>
      </c>
      <c r="H131" s="7" t="s">
        <v>626</v>
      </c>
      <c r="I131" s="7" t="s">
        <v>627</v>
      </c>
      <c r="J131" s="7" t="s">
        <v>628</v>
      </c>
      <c r="K131" s="7" t="s">
        <v>629</v>
      </c>
      <c r="L131" s="11">
        <f t="shared" si="34"/>
        <v>5</v>
      </c>
      <c r="M131" s="11" t="str">
        <f t="shared" si="35"/>
        <v>OK</v>
      </c>
      <c r="N131" s="44" t="s">
        <v>189</v>
      </c>
      <c r="O131" s="44" t="s">
        <v>88</v>
      </c>
      <c r="P131" s="44">
        <v>4</v>
      </c>
      <c r="Q131" s="44" t="s">
        <v>51</v>
      </c>
      <c r="R131" s="44" t="s">
        <v>52</v>
      </c>
      <c r="S131" s="44">
        <v>0</v>
      </c>
      <c r="T131" s="44">
        <v>0</v>
      </c>
      <c r="U131" s="44" t="s">
        <v>620</v>
      </c>
      <c r="V131" s="44" t="s">
        <v>887</v>
      </c>
      <c r="W131" s="44"/>
      <c r="X131" s="44"/>
      <c r="Y131" s="44"/>
      <c r="Z131" s="44"/>
      <c r="AA131" s="44"/>
      <c r="AB131" s="44" t="s">
        <v>625</v>
      </c>
      <c r="AC131" s="44" t="s">
        <v>626</v>
      </c>
      <c r="AD131" s="44" t="s">
        <v>813</v>
      </c>
      <c r="AE131" s="44" t="s">
        <v>550</v>
      </c>
      <c r="AF131" s="11">
        <f t="shared" si="16"/>
        <v>0</v>
      </c>
      <c r="AG131" s="11">
        <f t="shared" si="17"/>
        <v>0</v>
      </c>
      <c r="AH131" s="11">
        <f t="shared" si="18"/>
        <v>0</v>
      </c>
      <c r="AI131" s="11">
        <f t="shared" si="19"/>
        <v>0</v>
      </c>
      <c r="AJ131" s="11">
        <f t="shared" si="20"/>
        <v>0</v>
      </c>
      <c r="AK131" s="11">
        <f t="shared" si="21"/>
        <v>0</v>
      </c>
      <c r="AL131" s="11" t="str">
        <f t="shared" si="22"/>
        <v/>
      </c>
      <c r="AM131" s="11" t="str">
        <f t="shared" si="23"/>
        <v/>
      </c>
      <c r="AN131" s="11" t="str">
        <f>IF(AND($O131=$B$4,OR($Q131="COMMUN",$Q131=$D$4),$R131="POS"),COUNTIFS($O$83:$O131,$B$4,$Q$83:$Q131,"COMMUN",$R$83:$R131,"POS")+COUNTIFS($O$83:$O131,$B$4,$Q$83:$Q131,$D$4,$R$83:$R131,"POS"),"")</f>
        <v/>
      </c>
      <c r="AO131" s="11" t="str">
        <f t="shared" si="24"/>
        <v/>
      </c>
      <c r="AP131" s="11" t="str">
        <f t="shared" si="25"/>
        <v/>
      </c>
      <c r="AQ131" s="11">
        <f t="shared" si="26"/>
        <v>0</v>
      </c>
      <c r="AS131" s="7" t="s">
        <v>888</v>
      </c>
      <c r="AT131" s="7"/>
      <c r="AU131" s="7"/>
      <c r="AV131" s="7"/>
      <c r="AW131" s="8"/>
      <c r="AX131" s="12" t="str">
        <f t="shared" si="36"/>
        <v/>
      </c>
      <c r="AY131" s="12" t="str">
        <f t="shared" si="37"/>
        <v/>
      </c>
      <c r="AZ131" s="11" t="str">
        <f t="shared" si="38"/>
        <v/>
      </c>
      <c r="BA131" s="44" t="s">
        <v>620</v>
      </c>
      <c r="BB131" s="44"/>
      <c r="BC131" s="11" t="str">
        <f t="shared" si="39"/>
        <v/>
      </c>
      <c r="BD131" s="11" t="str">
        <f t="shared" si="40"/>
        <v/>
      </c>
      <c r="BE131" s="11" t="str">
        <f t="shared" si="41"/>
        <v/>
      </c>
      <c r="BF131" s="11" t="str">
        <f t="shared" si="42"/>
        <v/>
      </c>
    </row>
    <row r="132" spans="1:58" ht="80.099999999999994" customHeight="1">
      <c r="A132" s="45" t="s">
        <v>190</v>
      </c>
      <c r="B132" s="7" t="s">
        <v>620</v>
      </c>
      <c r="C132" s="7" t="s">
        <v>889</v>
      </c>
      <c r="D132" s="7" t="s">
        <v>622</v>
      </c>
      <c r="E132" s="7" t="s">
        <v>623</v>
      </c>
      <c r="F132" s="7" t="s">
        <v>624</v>
      </c>
      <c r="G132" s="7" t="s">
        <v>625</v>
      </c>
      <c r="H132" s="7" t="s">
        <v>626</v>
      </c>
      <c r="I132" s="7" t="s">
        <v>627</v>
      </c>
      <c r="J132" s="7" t="s">
        <v>628</v>
      </c>
      <c r="K132" s="7" t="s">
        <v>629</v>
      </c>
      <c r="L132" s="11">
        <f t="shared" si="34"/>
        <v>5</v>
      </c>
      <c r="M132" s="11" t="str">
        <f t="shared" si="35"/>
        <v>OK</v>
      </c>
      <c r="N132" s="44" t="s">
        <v>191</v>
      </c>
      <c r="O132" s="44" t="s">
        <v>88</v>
      </c>
      <c r="P132" s="44">
        <v>5</v>
      </c>
      <c r="Q132" s="44" t="s">
        <v>51</v>
      </c>
      <c r="R132" s="44" t="s">
        <v>52</v>
      </c>
      <c r="S132" s="44">
        <v>0</v>
      </c>
      <c r="T132" s="44">
        <v>0</v>
      </c>
      <c r="U132" s="44" t="s">
        <v>620</v>
      </c>
      <c r="V132" s="44" t="s">
        <v>890</v>
      </c>
      <c r="W132" s="44"/>
      <c r="X132" s="44"/>
      <c r="Y132" s="44"/>
      <c r="Z132" s="44"/>
      <c r="AA132" s="44"/>
      <c r="AB132" s="44" t="s">
        <v>625</v>
      </c>
      <c r="AC132" s="44" t="s">
        <v>626</v>
      </c>
      <c r="AD132" s="44" t="s">
        <v>813</v>
      </c>
      <c r="AE132" s="44" t="s">
        <v>550</v>
      </c>
      <c r="AF132" s="11">
        <f t="shared" si="16"/>
        <v>0</v>
      </c>
      <c r="AG132" s="11">
        <f t="shared" si="17"/>
        <v>0</v>
      </c>
      <c r="AH132" s="11">
        <f t="shared" si="18"/>
        <v>0</v>
      </c>
      <c r="AI132" s="11">
        <f t="shared" si="19"/>
        <v>0</v>
      </c>
      <c r="AJ132" s="11">
        <f t="shared" si="20"/>
        <v>0</v>
      </c>
      <c r="AK132" s="11">
        <f t="shared" si="21"/>
        <v>0</v>
      </c>
      <c r="AL132" s="11" t="str">
        <f t="shared" si="22"/>
        <v/>
      </c>
      <c r="AM132" s="11" t="str">
        <f t="shared" si="23"/>
        <v/>
      </c>
      <c r="AN132" s="11" t="str">
        <f>IF(AND($O132=$B$4,OR($Q132="COMMUN",$Q132=$D$4),$R132="POS"),COUNTIFS($O$83:$O132,$B$4,$Q$83:$Q132,"COMMUN",$R$83:$R132,"POS")+COUNTIFS($O$83:$O132,$B$4,$Q$83:$Q132,$D$4,$R$83:$R132,"POS"),"")</f>
        <v/>
      </c>
      <c r="AO132" s="11" t="str">
        <f t="shared" si="24"/>
        <v/>
      </c>
      <c r="AP132" s="11" t="str">
        <f t="shared" si="25"/>
        <v/>
      </c>
      <c r="AQ132" s="11">
        <f t="shared" si="26"/>
        <v>0</v>
      </c>
      <c r="AS132" s="7" t="s">
        <v>891</v>
      </c>
      <c r="AT132" s="7"/>
      <c r="AU132" s="7"/>
      <c r="AV132" s="7"/>
      <c r="AW132" s="8"/>
      <c r="AX132" s="12" t="str">
        <f t="shared" si="36"/>
        <v/>
      </c>
      <c r="AY132" s="12" t="str">
        <f t="shared" si="37"/>
        <v/>
      </c>
      <c r="AZ132" s="11" t="str">
        <f t="shared" si="38"/>
        <v/>
      </c>
      <c r="BA132" s="44" t="s">
        <v>620</v>
      </c>
      <c r="BB132" s="44"/>
      <c r="BC132" s="11" t="str">
        <f t="shared" si="39"/>
        <v/>
      </c>
      <c r="BD132" s="11" t="str">
        <f t="shared" si="40"/>
        <v/>
      </c>
      <c r="BE132" s="11" t="str">
        <f t="shared" si="41"/>
        <v/>
      </c>
      <c r="BF132" s="11" t="str">
        <f t="shared" si="42"/>
        <v/>
      </c>
    </row>
    <row r="133" spans="1:58" ht="80.099999999999994" customHeight="1">
      <c r="A133" s="45" t="s">
        <v>192</v>
      </c>
      <c r="B133" s="7" t="s">
        <v>620</v>
      </c>
      <c r="C133" s="7" t="s">
        <v>892</v>
      </c>
      <c r="D133" s="7" t="s">
        <v>622</v>
      </c>
      <c r="E133" s="7" t="s">
        <v>623</v>
      </c>
      <c r="F133" s="7" t="s">
        <v>624</v>
      </c>
      <c r="G133" s="7" t="s">
        <v>625</v>
      </c>
      <c r="H133" s="7" t="s">
        <v>626</v>
      </c>
      <c r="I133" s="7" t="s">
        <v>627</v>
      </c>
      <c r="J133" s="7" t="s">
        <v>628</v>
      </c>
      <c r="K133" s="7" t="s">
        <v>629</v>
      </c>
      <c r="L133" s="11">
        <f t="shared" si="34"/>
        <v>5</v>
      </c>
      <c r="M133" s="11" t="str">
        <f t="shared" si="35"/>
        <v>OK</v>
      </c>
      <c r="N133" s="44" t="s">
        <v>193</v>
      </c>
      <c r="O133" s="44" t="s">
        <v>91</v>
      </c>
      <c r="P133" s="44">
        <v>1</v>
      </c>
      <c r="Q133" s="44" t="s">
        <v>51</v>
      </c>
      <c r="R133" s="44" t="s">
        <v>52</v>
      </c>
      <c r="S133" s="44">
        <v>0</v>
      </c>
      <c r="T133" s="44">
        <v>0</v>
      </c>
      <c r="U133" s="44" t="s">
        <v>620</v>
      </c>
      <c r="V133" s="44" t="s">
        <v>893</v>
      </c>
      <c r="W133" s="44"/>
      <c r="X133" s="44"/>
      <c r="Y133" s="44"/>
      <c r="Z133" s="44"/>
      <c r="AA133" s="44"/>
      <c r="AB133" s="44" t="s">
        <v>625</v>
      </c>
      <c r="AC133" s="44" t="s">
        <v>626</v>
      </c>
      <c r="AD133" s="44" t="s">
        <v>813</v>
      </c>
      <c r="AE133" s="44" t="s">
        <v>550</v>
      </c>
      <c r="AF133" s="11">
        <f t="shared" si="16"/>
        <v>0</v>
      </c>
      <c r="AG133" s="11">
        <f t="shared" si="17"/>
        <v>0</v>
      </c>
      <c r="AH133" s="11">
        <f t="shared" si="18"/>
        <v>0</v>
      </c>
      <c r="AI133" s="11">
        <f t="shared" si="19"/>
        <v>0</v>
      </c>
      <c r="AJ133" s="11">
        <f t="shared" si="20"/>
        <v>0</v>
      </c>
      <c r="AK133" s="11">
        <f t="shared" si="21"/>
        <v>0</v>
      </c>
      <c r="AL133" s="11" t="str">
        <f t="shared" si="22"/>
        <v/>
      </c>
      <c r="AM133" s="11" t="str">
        <f t="shared" si="23"/>
        <v/>
      </c>
      <c r="AN133" s="11" t="str">
        <f>IF(AND($O133=$B$4,OR($Q133="COMMUN",$Q133=$D$4),$R133="POS"),COUNTIFS($O$83:$O133,$B$4,$Q$83:$Q133,"COMMUN",$R$83:$R133,"POS")+COUNTIFS($O$83:$O133,$B$4,$Q$83:$Q133,$D$4,$R$83:$R133,"POS"),"")</f>
        <v/>
      </c>
      <c r="AO133" s="11" t="str">
        <f t="shared" si="24"/>
        <v/>
      </c>
      <c r="AP133" s="11" t="str">
        <f t="shared" si="25"/>
        <v/>
      </c>
      <c r="AQ133" s="11">
        <f t="shared" si="26"/>
        <v>0</v>
      </c>
      <c r="AS133" s="7" t="s">
        <v>894</v>
      </c>
      <c r="AT133" s="7"/>
      <c r="AU133" s="7"/>
      <c r="AV133" s="7"/>
      <c r="AW133" s="8"/>
      <c r="AX133" s="12" t="str">
        <f t="shared" si="36"/>
        <v/>
      </c>
      <c r="AY133" s="12" t="str">
        <f t="shared" si="37"/>
        <v/>
      </c>
      <c r="AZ133" s="11" t="str">
        <f t="shared" si="38"/>
        <v/>
      </c>
      <c r="BA133" s="44" t="s">
        <v>620</v>
      </c>
      <c r="BB133" s="44"/>
      <c r="BC133" s="11" t="str">
        <f t="shared" si="39"/>
        <v/>
      </c>
      <c r="BD133" s="11" t="str">
        <f t="shared" si="40"/>
        <v/>
      </c>
      <c r="BE133" s="11" t="str">
        <f t="shared" si="41"/>
        <v/>
      </c>
      <c r="BF133" s="11" t="str">
        <f t="shared" si="42"/>
        <v/>
      </c>
    </row>
    <row r="134" spans="1:58" ht="80.099999999999994" customHeight="1">
      <c r="A134" s="45" t="s">
        <v>194</v>
      </c>
      <c r="B134" s="7" t="s">
        <v>620</v>
      </c>
      <c r="C134" s="7" t="s">
        <v>895</v>
      </c>
      <c r="D134" s="7" t="s">
        <v>622</v>
      </c>
      <c r="E134" s="7" t="s">
        <v>623</v>
      </c>
      <c r="F134" s="7" t="s">
        <v>624</v>
      </c>
      <c r="G134" s="7" t="s">
        <v>625</v>
      </c>
      <c r="H134" s="7" t="s">
        <v>626</v>
      </c>
      <c r="I134" s="7" t="s">
        <v>627</v>
      </c>
      <c r="J134" s="7" t="s">
        <v>628</v>
      </c>
      <c r="K134" s="7" t="s">
        <v>629</v>
      </c>
      <c r="L134" s="11">
        <f t="shared" si="34"/>
        <v>5</v>
      </c>
      <c r="M134" s="11" t="str">
        <f t="shared" si="35"/>
        <v>OK</v>
      </c>
      <c r="N134" s="44" t="s">
        <v>195</v>
      </c>
      <c r="O134" s="44" t="s">
        <v>91</v>
      </c>
      <c r="P134" s="44">
        <v>2</v>
      </c>
      <c r="Q134" s="44" t="s">
        <v>51</v>
      </c>
      <c r="R134" s="44" t="s">
        <v>52</v>
      </c>
      <c r="S134" s="44">
        <v>0</v>
      </c>
      <c r="T134" s="44">
        <v>0</v>
      </c>
      <c r="U134" s="44" t="s">
        <v>620</v>
      </c>
      <c r="V134" s="44" t="s">
        <v>896</v>
      </c>
      <c r="W134" s="44"/>
      <c r="X134" s="44"/>
      <c r="Y134" s="44"/>
      <c r="Z134" s="44"/>
      <c r="AA134" s="44"/>
      <c r="AB134" s="44" t="s">
        <v>625</v>
      </c>
      <c r="AC134" s="44" t="s">
        <v>626</v>
      </c>
      <c r="AD134" s="44" t="s">
        <v>813</v>
      </c>
      <c r="AE134" s="44" t="s">
        <v>550</v>
      </c>
      <c r="AF134" s="11">
        <f t="shared" si="16"/>
        <v>0</v>
      </c>
      <c r="AG134" s="11">
        <f t="shared" si="17"/>
        <v>0</v>
      </c>
      <c r="AH134" s="11">
        <f t="shared" si="18"/>
        <v>0</v>
      </c>
      <c r="AI134" s="11">
        <f t="shared" si="19"/>
        <v>0</v>
      </c>
      <c r="AJ134" s="11">
        <f t="shared" si="20"/>
        <v>0</v>
      </c>
      <c r="AK134" s="11">
        <f t="shared" si="21"/>
        <v>0</v>
      </c>
      <c r="AL134" s="11" t="str">
        <f t="shared" si="22"/>
        <v/>
      </c>
      <c r="AM134" s="11" t="str">
        <f t="shared" si="23"/>
        <v/>
      </c>
      <c r="AN134" s="11" t="str">
        <f>IF(AND($O134=$B$4,OR($Q134="COMMUN",$Q134=$D$4),$R134="POS"),COUNTIFS($O$83:$O134,$B$4,$Q$83:$Q134,"COMMUN",$R$83:$R134,"POS")+COUNTIFS($O$83:$O134,$B$4,$Q$83:$Q134,$D$4,$R$83:$R134,"POS"),"")</f>
        <v/>
      </c>
      <c r="AO134" s="11" t="str">
        <f t="shared" si="24"/>
        <v/>
      </c>
      <c r="AP134" s="11" t="str">
        <f t="shared" si="25"/>
        <v/>
      </c>
      <c r="AQ134" s="11">
        <f t="shared" si="26"/>
        <v>0</v>
      </c>
      <c r="AS134" s="7" t="s">
        <v>897</v>
      </c>
      <c r="AT134" s="7"/>
      <c r="AU134" s="7"/>
      <c r="AV134" s="7"/>
      <c r="AW134" s="8"/>
      <c r="AX134" s="12" t="str">
        <f t="shared" si="36"/>
        <v/>
      </c>
      <c r="AY134" s="12" t="str">
        <f t="shared" si="37"/>
        <v/>
      </c>
      <c r="AZ134" s="11" t="str">
        <f t="shared" si="38"/>
        <v/>
      </c>
      <c r="BA134" s="44" t="s">
        <v>620</v>
      </c>
      <c r="BB134" s="44"/>
      <c r="BC134" s="11" t="str">
        <f t="shared" si="39"/>
        <v/>
      </c>
      <c r="BD134" s="11" t="str">
        <f t="shared" si="40"/>
        <v/>
      </c>
      <c r="BE134" s="11" t="str">
        <f t="shared" si="41"/>
        <v/>
      </c>
      <c r="BF134" s="11" t="str">
        <f t="shared" si="42"/>
        <v/>
      </c>
    </row>
    <row r="135" spans="1:58" ht="80.099999999999994" customHeight="1">
      <c r="A135" s="45" t="s">
        <v>196</v>
      </c>
      <c r="B135" s="7" t="s">
        <v>620</v>
      </c>
      <c r="C135" s="7" t="s">
        <v>898</v>
      </c>
      <c r="D135" s="7" t="s">
        <v>622</v>
      </c>
      <c r="E135" s="7" t="s">
        <v>623</v>
      </c>
      <c r="F135" s="7" t="s">
        <v>624</v>
      </c>
      <c r="G135" s="7" t="s">
        <v>625</v>
      </c>
      <c r="H135" s="7" t="s">
        <v>626</v>
      </c>
      <c r="I135" s="7" t="s">
        <v>627</v>
      </c>
      <c r="J135" s="7" t="s">
        <v>628</v>
      </c>
      <c r="K135" s="7" t="s">
        <v>629</v>
      </c>
      <c r="L135" s="11">
        <f t="shared" si="34"/>
        <v>5</v>
      </c>
      <c r="M135" s="11" t="str">
        <f t="shared" si="35"/>
        <v>OK</v>
      </c>
      <c r="N135" s="44" t="s">
        <v>197</v>
      </c>
      <c r="O135" s="44" t="s">
        <v>91</v>
      </c>
      <c r="P135" s="44">
        <v>3</v>
      </c>
      <c r="Q135" s="44" t="s">
        <v>51</v>
      </c>
      <c r="R135" s="44" t="s">
        <v>52</v>
      </c>
      <c r="S135" s="44">
        <v>0</v>
      </c>
      <c r="T135" s="44">
        <v>0</v>
      </c>
      <c r="U135" s="44" t="s">
        <v>620</v>
      </c>
      <c r="V135" s="44" t="s">
        <v>899</v>
      </c>
      <c r="W135" s="44"/>
      <c r="X135" s="44"/>
      <c r="Y135" s="44"/>
      <c r="Z135" s="44"/>
      <c r="AA135" s="44"/>
      <c r="AB135" s="44" t="s">
        <v>625</v>
      </c>
      <c r="AC135" s="44" t="s">
        <v>626</v>
      </c>
      <c r="AD135" s="44" t="s">
        <v>813</v>
      </c>
      <c r="AE135" s="44" t="s">
        <v>550</v>
      </c>
      <c r="AF135" s="11">
        <f t="shared" si="16"/>
        <v>0</v>
      </c>
      <c r="AG135" s="11">
        <f t="shared" si="17"/>
        <v>0</v>
      </c>
      <c r="AH135" s="11">
        <f t="shared" si="18"/>
        <v>0</v>
      </c>
      <c r="AI135" s="11">
        <f t="shared" si="19"/>
        <v>0</v>
      </c>
      <c r="AJ135" s="11">
        <f t="shared" si="20"/>
        <v>0</v>
      </c>
      <c r="AK135" s="11">
        <f t="shared" si="21"/>
        <v>0</v>
      </c>
      <c r="AL135" s="11" t="str">
        <f t="shared" si="22"/>
        <v/>
      </c>
      <c r="AM135" s="11" t="str">
        <f t="shared" si="23"/>
        <v/>
      </c>
      <c r="AN135" s="11" t="str">
        <f>IF(AND($O135=$B$4,OR($Q135="COMMUN",$Q135=$D$4),$R135="POS"),COUNTIFS($O$83:$O135,$B$4,$Q$83:$Q135,"COMMUN",$R$83:$R135,"POS")+COUNTIFS($O$83:$O135,$B$4,$Q$83:$Q135,$D$4,$R$83:$R135,"POS"),"")</f>
        <v/>
      </c>
      <c r="AO135" s="11" t="str">
        <f t="shared" si="24"/>
        <v/>
      </c>
      <c r="AP135" s="11" t="str">
        <f t="shared" si="25"/>
        <v/>
      </c>
      <c r="AQ135" s="11">
        <f t="shared" si="26"/>
        <v>0</v>
      </c>
      <c r="AS135" s="7" t="s">
        <v>900</v>
      </c>
      <c r="AT135" s="7"/>
      <c r="AU135" s="7"/>
      <c r="AV135" s="7"/>
      <c r="AW135" s="8"/>
      <c r="AX135" s="12" t="str">
        <f t="shared" si="36"/>
        <v/>
      </c>
      <c r="AY135" s="12" t="str">
        <f t="shared" si="37"/>
        <v/>
      </c>
      <c r="AZ135" s="11" t="str">
        <f t="shared" si="38"/>
        <v/>
      </c>
      <c r="BA135" s="44" t="s">
        <v>620</v>
      </c>
      <c r="BB135" s="44"/>
      <c r="BC135" s="11" t="str">
        <f t="shared" si="39"/>
        <v/>
      </c>
      <c r="BD135" s="11" t="str">
        <f t="shared" si="40"/>
        <v/>
      </c>
      <c r="BE135" s="11" t="str">
        <f t="shared" si="41"/>
        <v/>
      </c>
      <c r="BF135" s="11" t="str">
        <f t="shared" si="42"/>
        <v/>
      </c>
    </row>
    <row r="136" spans="1:58" ht="80.099999999999994" customHeight="1">
      <c r="A136" s="45" t="s">
        <v>199</v>
      </c>
      <c r="B136" s="7" t="s">
        <v>620</v>
      </c>
      <c r="C136" s="7" t="s">
        <v>901</v>
      </c>
      <c r="D136" s="7" t="s">
        <v>622</v>
      </c>
      <c r="E136" s="7" t="s">
        <v>623</v>
      </c>
      <c r="F136" s="7" t="s">
        <v>624</v>
      </c>
      <c r="G136" s="7" t="s">
        <v>625</v>
      </c>
      <c r="H136" s="7" t="s">
        <v>626</v>
      </c>
      <c r="I136" s="7" t="s">
        <v>627</v>
      </c>
      <c r="J136" s="7" t="s">
        <v>628</v>
      </c>
      <c r="K136" s="7" t="s">
        <v>629</v>
      </c>
      <c r="L136" s="11">
        <f t="shared" si="34"/>
        <v>5</v>
      </c>
      <c r="M136" s="11" t="str">
        <f t="shared" si="35"/>
        <v>OK</v>
      </c>
      <c r="N136" s="44" t="s">
        <v>200</v>
      </c>
      <c r="O136" s="44" t="s">
        <v>91</v>
      </c>
      <c r="P136" s="44">
        <v>4</v>
      </c>
      <c r="Q136" s="44" t="s">
        <v>51</v>
      </c>
      <c r="R136" s="44" t="s">
        <v>52</v>
      </c>
      <c r="S136" s="44">
        <v>0</v>
      </c>
      <c r="T136" s="44">
        <v>0</v>
      </c>
      <c r="U136" s="44" t="s">
        <v>620</v>
      </c>
      <c r="V136" s="44" t="s">
        <v>902</v>
      </c>
      <c r="W136" s="44"/>
      <c r="X136" s="44"/>
      <c r="Y136" s="44"/>
      <c r="Z136" s="44"/>
      <c r="AA136" s="44"/>
      <c r="AB136" s="44" t="s">
        <v>625</v>
      </c>
      <c r="AC136" s="44" t="s">
        <v>626</v>
      </c>
      <c r="AD136" s="44" t="s">
        <v>813</v>
      </c>
      <c r="AE136" s="44" t="s">
        <v>550</v>
      </c>
      <c r="AF136" s="11">
        <f t="shared" si="16"/>
        <v>0</v>
      </c>
      <c r="AG136" s="11">
        <f t="shared" si="17"/>
        <v>0</v>
      </c>
      <c r="AH136" s="11">
        <f t="shared" si="18"/>
        <v>0</v>
      </c>
      <c r="AI136" s="11">
        <f t="shared" si="19"/>
        <v>0</v>
      </c>
      <c r="AJ136" s="11">
        <f t="shared" si="20"/>
        <v>0</v>
      </c>
      <c r="AK136" s="11">
        <f t="shared" si="21"/>
        <v>0</v>
      </c>
      <c r="AL136" s="11" t="str">
        <f t="shared" si="22"/>
        <v/>
      </c>
      <c r="AM136" s="11" t="str">
        <f t="shared" si="23"/>
        <v/>
      </c>
      <c r="AN136" s="11" t="str">
        <f>IF(AND($O136=$B$4,OR($Q136="COMMUN",$Q136=$D$4),$R136="POS"),COUNTIFS($O$83:$O136,$B$4,$Q$83:$Q136,"COMMUN",$R$83:$R136,"POS")+COUNTIFS($O$83:$O136,$B$4,$Q$83:$Q136,$D$4,$R$83:$R136,"POS"),"")</f>
        <v/>
      </c>
      <c r="AO136" s="11" t="str">
        <f t="shared" si="24"/>
        <v/>
      </c>
      <c r="AP136" s="11" t="str">
        <f t="shared" si="25"/>
        <v/>
      </c>
      <c r="AQ136" s="11">
        <f t="shared" si="26"/>
        <v>0</v>
      </c>
      <c r="AS136" s="7" t="s">
        <v>903</v>
      </c>
      <c r="AT136" s="7"/>
      <c r="AU136" s="7"/>
      <c r="AV136" s="7"/>
      <c r="AW136" s="8"/>
      <c r="AX136" s="12" t="str">
        <f t="shared" si="36"/>
        <v/>
      </c>
      <c r="AY136" s="12" t="str">
        <f t="shared" si="37"/>
        <v/>
      </c>
      <c r="AZ136" s="11" t="str">
        <f t="shared" si="38"/>
        <v/>
      </c>
      <c r="BA136" s="44" t="s">
        <v>620</v>
      </c>
      <c r="BB136" s="44"/>
      <c r="BC136" s="11" t="str">
        <f t="shared" si="39"/>
        <v/>
      </c>
      <c r="BD136" s="11" t="str">
        <f t="shared" si="40"/>
        <v/>
      </c>
      <c r="BE136" s="11" t="str">
        <f t="shared" si="41"/>
        <v/>
      </c>
      <c r="BF136" s="11" t="str">
        <f t="shared" si="42"/>
        <v/>
      </c>
    </row>
    <row r="137" spans="1:58" ht="80.099999999999994" customHeight="1">
      <c r="A137" s="45" t="s">
        <v>201</v>
      </c>
      <c r="B137" s="7" t="s">
        <v>620</v>
      </c>
      <c r="C137" s="7" t="s">
        <v>904</v>
      </c>
      <c r="D137" s="7" t="s">
        <v>622</v>
      </c>
      <c r="E137" s="7" t="s">
        <v>623</v>
      </c>
      <c r="F137" s="7" t="s">
        <v>624</v>
      </c>
      <c r="G137" s="7" t="s">
        <v>625</v>
      </c>
      <c r="H137" s="7" t="s">
        <v>626</v>
      </c>
      <c r="I137" s="7" t="s">
        <v>627</v>
      </c>
      <c r="J137" s="7" t="s">
        <v>628</v>
      </c>
      <c r="K137" s="7" t="s">
        <v>629</v>
      </c>
      <c r="L137" s="11">
        <f t="shared" si="34"/>
        <v>5</v>
      </c>
      <c r="M137" s="11" t="str">
        <f t="shared" si="35"/>
        <v>OK</v>
      </c>
      <c r="N137" s="44" t="s">
        <v>202</v>
      </c>
      <c r="O137" s="44" t="s">
        <v>91</v>
      </c>
      <c r="P137" s="44">
        <v>5</v>
      </c>
      <c r="Q137" s="44" t="s">
        <v>51</v>
      </c>
      <c r="R137" s="44" t="s">
        <v>52</v>
      </c>
      <c r="S137" s="44">
        <v>0</v>
      </c>
      <c r="T137" s="44">
        <v>0</v>
      </c>
      <c r="U137" s="44" t="s">
        <v>620</v>
      </c>
      <c r="V137" s="44" t="s">
        <v>905</v>
      </c>
      <c r="W137" s="44"/>
      <c r="X137" s="44"/>
      <c r="Y137" s="44"/>
      <c r="Z137" s="44"/>
      <c r="AA137" s="44"/>
      <c r="AB137" s="44" t="s">
        <v>625</v>
      </c>
      <c r="AC137" s="44" t="s">
        <v>626</v>
      </c>
      <c r="AD137" s="44" t="s">
        <v>813</v>
      </c>
      <c r="AE137" s="44" t="s">
        <v>550</v>
      </c>
      <c r="AF137" s="11">
        <f t="shared" si="16"/>
        <v>0</v>
      </c>
      <c r="AG137" s="11">
        <f t="shared" si="17"/>
        <v>0</v>
      </c>
      <c r="AH137" s="11">
        <f t="shared" si="18"/>
        <v>0</v>
      </c>
      <c r="AI137" s="11">
        <f t="shared" si="19"/>
        <v>0</v>
      </c>
      <c r="AJ137" s="11">
        <f t="shared" si="20"/>
        <v>0</v>
      </c>
      <c r="AK137" s="11">
        <f t="shared" si="21"/>
        <v>0</v>
      </c>
      <c r="AL137" s="11" t="str">
        <f t="shared" si="22"/>
        <v/>
      </c>
      <c r="AM137" s="11" t="str">
        <f t="shared" si="23"/>
        <v/>
      </c>
      <c r="AN137" s="11" t="str">
        <f>IF(AND($O137=$B$4,OR($Q137="COMMUN",$Q137=$D$4),$R137="POS"),COUNTIFS($O$83:$O137,$B$4,$Q$83:$Q137,"COMMUN",$R$83:$R137,"POS")+COUNTIFS($O$83:$O137,$B$4,$Q$83:$Q137,$D$4,$R$83:$R137,"POS"),"")</f>
        <v/>
      </c>
      <c r="AO137" s="11" t="str">
        <f t="shared" si="24"/>
        <v/>
      </c>
      <c r="AP137" s="11" t="str">
        <f t="shared" si="25"/>
        <v/>
      </c>
      <c r="AQ137" s="11">
        <f t="shared" si="26"/>
        <v>0</v>
      </c>
      <c r="AS137" s="7" t="s">
        <v>906</v>
      </c>
      <c r="AT137" s="7"/>
      <c r="AU137" s="7"/>
      <c r="AV137" s="7"/>
      <c r="AW137" s="8"/>
      <c r="AX137" s="12" t="str">
        <f t="shared" si="36"/>
        <v/>
      </c>
      <c r="AY137" s="12" t="str">
        <f t="shared" si="37"/>
        <v/>
      </c>
      <c r="AZ137" s="11" t="str">
        <f t="shared" si="38"/>
        <v/>
      </c>
      <c r="BA137" s="44" t="s">
        <v>620</v>
      </c>
      <c r="BB137" s="44"/>
      <c r="BC137" s="11" t="str">
        <f t="shared" si="39"/>
        <v/>
      </c>
      <c r="BD137" s="11" t="str">
        <f t="shared" si="40"/>
        <v/>
      </c>
      <c r="BE137" s="11" t="str">
        <f t="shared" si="41"/>
        <v/>
      </c>
      <c r="BF137" s="11" t="str">
        <f t="shared" si="42"/>
        <v/>
      </c>
    </row>
    <row r="138" spans="1:58" ht="80.099999999999994" customHeight="1">
      <c r="A138" s="45" t="s">
        <v>107</v>
      </c>
      <c r="B138" s="7" t="s">
        <v>620</v>
      </c>
      <c r="C138" s="7" t="s">
        <v>907</v>
      </c>
      <c r="D138" s="7" t="s">
        <v>622</v>
      </c>
      <c r="E138" s="7" t="s">
        <v>623</v>
      </c>
      <c r="F138" s="7" t="s">
        <v>624</v>
      </c>
      <c r="G138" s="7" t="s">
        <v>625</v>
      </c>
      <c r="H138" s="7" t="s">
        <v>626</v>
      </c>
      <c r="I138" s="7" t="s">
        <v>627</v>
      </c>
      <c r="J138" s="7" t="s">
        <v>628</v>
      </c>
      <c r="K138" s="7" t="s">
        <v>629</v>
      </c>
      <c r="L138" s="11">
        <f t="shared" si="34"/>
        <v>5</v>
      </c>
      <c r="M138" s="11" t="str">
        <f t="shared" si="35"/>
        <v>OK</v>
      </c>
      <c r="N138" s="44" t="s">
        <v>203</v>
      </c>
      <c r="O138" s="44" t="s">
        <v>98</v>
      </c>
      <c r="P138" s="44">
        <v>1</v>
      </c>
      <c r="Q138" s="44" t="s">
        <v>51</v>
      </c>
      <c r="R138" s="44" t="s">
        <v>52</v>
      </c>
      <c r="S138" s="44">
        <v>0</v>
      </c>
      <c r="T138" s="44">
        <v>0</v>
      </c>
      <c r="U138" s="44" t="s">
        <v>620</v>
      </c>
      <c r="V138" s="44" t="s">
        <v>908</v>
      </c>
      <c r="W138" s="44"/>
      <c r="X138" s="44"/>
      <c r="Y138" s="44"/>
      <c r="Z138" s="44"/>
      <c r="AA138" s="44"/>
      <c r="AB138" s="44" t="s">
        <v>625</v>
      </c>
      <c r="AC138" s="44" t="s">
        <v>626</v>
      </c>
      <c r="AD138" s="44" t="s">
        <v>813</v>
      </c>
      <c r="AE138" s="44" t="s">
        <v>550</v>
      </c>
      <c r="AF138" s="11">
        <f t="shared" si="16"/>
        <v>0</v>
      </c>
      <c r="AG138" s="11">
        <f t="shared" si="17"/>
        <v>0</v>
      </c>
      <c r="AH138" s="11">
        <f t="shared" si="18"/>
        <v>0</v>
      </c>
      <c r="AI138" s="11">
        <f t="shared" si="19"/>
        <v>0</v>
      </c>
      <c r="AJ138" s="11">
        <f t="shared" si="20"/>
        <v>0</v>
      </c>
      <c r="AK138" s="11">
        <f t="shared" si="21"/>
        <v>0</v>
      </c>
      <c r="AL138" s="11" t="str">
        <f t="shared" si="22"/>
        <v/>
      </c>
      <c r="AM138" s="11" t="str">
        <f t="shared" si="23"/>
        <v/>
      </c>
      <c r="AN138" s="11" t="str">
        <f>IF(AND($O138=$B$4,OR($Q138="COMMUN",$Q138=$D$4),$R138="POS"),COUNTIFS($O$83:$O138,$B$4,$Q$83:$Q138,"COMMUN",$R$83:$R138,"POS")+COUNTIFS($O$83:$O138,$B$4,$Q$83:$Q138,$D$4,$R$83:$R138,"POS"),"")</f>
        <v/>
      </c>
      <c r="AO138" s="11" t="str">
        <f t="shared" si="24"/>
        <v/>
      </c>
      <c r="AP138" s="11" t="str">
        <f t="shared" si="25"/>
        <v/>
      </c>
      <c r="AQ138" s="11">
        <f t="shared" si="26"/>
        <v>0</v>
      </c>
      <c r="AS138" s="7" t="s">
        <v>909</v>
      </c>
      <c r="AT138" s="7"/>
      <c r="AU138" s="7"/>
      <c r="AV138" s="7"/>
      <c r="AW138" s="8"/>
      <c r="AX138" s="12" t="str">
        <f t="shared" si="36"/>
        <v/>
      </c>
      <c r="AY138" s="12" t="str">
        <f t="shared" si="37"/>
        <v/>
      </c>
      <c r="AZ138" s="11" t="str">
        <f t="shared" si="38"/>
        <v/>
      </c>
      <c r="BA138" s="44" t="s">
        <v>620</v>
      </c>
      <c r="BB138" s="44"/>
      <c r="BC138" s="11" t="str">
        <f t="shared" si="39"/>
        <v/>
      </c>
      <c r="BD138" s="11" t="str">
        <f t="shared" si="40"/>
        <v/>
      </c>
      <c r="BE138" s="11" t="str">
        <f t="shared" si="41"/>
        <v/>
      </c>
      <c r="BF138" s="11" t="str">
        <f t="shared" si="42"/>
        <v/>
      </c>
    </row>
    <row r="139" spans="1:58" ht="80.099999999999994" customHeight="1">
      <c r="A139" s="45" t="s">
        <v>204</v>
      </c>
      <c r="B139" s="7" t="s">
        <v>620</v>
      </c>
      <c r="C139" s="7" t="s">
        <v>910</v>
      </c>
      <c r="D139" s="7" t="s">
        <v>622</v>
      </c>
      <c r="E139" s="7" t="s">
        <v>623</v>
      </c>
      <c r="F139" s="7" t="s">
        <v>624</v>
      </c>
      <c r="G139" s="7" t="s">
        <v>625</v>
      </c>
      <c r="H139" s="7" t="s">
        <v>626</v>
      </c>
      <c r="I139" s="7" t="s">
        <v>627</v>
      </c>
      <c r="J139" s="7" t="s">
        <v>628</v>
      </c>
      <c r="K139" s="7" t="s">
        <v>629</v>
      </c>
      <c r="L139" s="11">
        <f t="shared" si="34"/>
        <v>5</v>
      </c>
      <c r="M139" s="11" t="str">
        <f t="shared" si="35"/>
        <v>OK</v>
      </c>
      <c r="N139" s="44" t="s">
        <v>205</v>
      </c>
      <c r="O139" s="44" t="s">
        <v>98</v>
      </c>
      <c r="P139" s="44">
        <v>2</v>
      </c>
      <c r="Q139" s="44" t="s">
        <v>51</v>
      </c>
      <c r="R139" s="44" t="s">
        <v>52</v>
      </c>
      <c r="S139" s="44">
        <v>0</v>
      </c>
      <c r="T139" s="44">
        <v>0</v>
      </c>
      <c r="U139" s="44" t="s">
        <v>620</v>
      </c>
      <c r="V139" s="44" t="s">
        <v>911</v>
      </c>
      <c r="W139" s="44"/>
      <c r="X139" s="44"/>
      <c r="Y139" s="44"/>
      <c r="Z139" s="44"/>
      <c r="AA139" s="44"/>
      <c r="AB139" s="44" t="s">
        <v>625</v>
      </c>
      <c r="AC139" s="44" t="s">
        <v>626</v>
      </c>
      <c r="AD139" s="44" t="s">
        <v>813</v>
      </c>
      <c r="AE139" s="44" t="s">
        <v>550</v>
      </c>
      <c r="AF139" s="11">
        <f t="shared" si="16"/>
        <v>0</v>
      </c>
      <c r="AG139" s="11">
        <f t="shared" si="17"/>
        <v>0</v>
      </c>
      <c r="AH139" s="11">
        <f t="shared" si="18"/>
        <v>0</v>
      </c>
      <c r="AI139" s="11">
        <f t="shared" si="19"/>
        <v>0</v>
      </c>
      <c r="AJ139" s="11">
        <f t="shared" si="20"/>
        <v>0</v>
      </c>
      <c r="AK139" s="11">
        <f t="shared" si="21"/>
        <v>0</v>
      </c>
      <c r="AL139" s="11" t="str">
        <f t="shared" si="22"/>
        <v/>
      </c>
      <c r="AM139" s="11" t="str">
        <f t="shared" si="23"/>
        <v/>
      </c>
      <c r="AN139" s="11" t="str">
        <f>IF(AND($O139=$B$4,OR($Q139="COMMUN",$Q139=$D$4),$R139="POS"),COUNTIFS($O$83:$O139,$B$4,$Q$83:$Q139,"COMMUN",$R$83:$R139,"POS")+COUNTIFS($O$83:$O139,$B$4,$Q$83:$Q139,$D$4,$R$83:$R139,"POS"),"")</f>
        <v/>
      </c>
      <c r="AO139" s="11" t="str">
        <f t="shared" si="24"/>
        <v/>
      </c>
      <c r="AP139" s="11" t="str">
        <f t="shared" si="25"/>
        <v/>
      </c>
      <c r="AQ139" s="11">
        <f t="shared" si="26"/>
        <v>0</v>
      </c>
      <c r="AS139" s="7" t="s">
        <v>912</v>
      </c>
      <c r="AT139" s="7"/>
      <c r="AU139" s="7"/>
      <c r="AV139" s="7"/>
      <c r="AW139" s="8"/>
      <c r="AX139" s="12" t="str">
        <f t="shared" si="36"/>
        <v/>
      </c>
      <c r="AY139" s="12" t="str">
        <f t="shared" si="37"/>
        <v/>
      </c>
      <c r="AZ139" s="11" t="str">
        <f t="shared" si="38"/>
        <v/>
      </c>
      <c r="BA139" s="44" t="s">
        <v>620</v>
      </c>
      <c r="BB139" s="44"/>
      <c r="BC139" s="11" t="str">
        <f t="shared" si="39"/>
        <v/>
      </c>
      <c r="BD139" s="11" t="str">
        <f t="shared" si="40"/>
        <v/>
      </c>
      <c r="BE139" s="11" t="str">
        <f t="shared" si="41"/>
        <v/>
      </c>
      <c r="BF139" s="11" t="str">
        <f t="shared" si="42"/>
        <v/>
      </c>
    </row>
    <row r="140" spans="1:58" ht="80.099999999999994" customHeight="1">
      <c r="A140" s="45" t="s">
        <v>206</v>
      </c>
      <c r="B140" s="7" t="s">
        <v>620</v>
      </c>
      <c r="C140" s="7" t="s">
        <v>913</v>
      </c>
      <c r="D140" s="7" t="s">
        <v>622</v>
      </c>
      <c r="E140" s="7" t="s">
        <v>623</v>
      </c>
      <c r="F140" s="7" t="s">
        <v>624</v>
      </c>
      <c r="G140" s="7" t="s">
        <v>625</v>
      </c>
      <c r="H140" s="7" t="s">
        <v>626</v>
      </c>
      <c r="I140" s="7" t="s">
        <v>627</v>
      </c>
      <c r="J140" s="7" t="s">
        <v>628</v>
      </c>
      <c r="K140" s="7" t="s">
        <v>629</v>
      </c>
      <c r="L140" s="11">
        <f t="shared" si="34"/>
        <v>5</v>
      </c>
      <c r="M140" s="11" t="str">
        <f t="shared" si="35"/>
        <v>OK</v>
      </c>
      <c r="N140" s="44" t="s">
        <v>207</v>
      </c>
      <c r="O140" s="44" t="s">
        <v>98</v>
      </c>
      <c r="P140" s="44">
        <v>3</v>
      </c>
      <c r="Q140" s="44" t="s">
        <v>51</v>
      </c>
      <c r="R140" s="44" t="s">
        <v>52</v>
      </c>
      <c r="S140" s="44">
        <v>0</v>
      </c>
      <c r="T140" s="44">
        <v>0</v>
      </c>
      <c r="U140" s="44" t="s">
        <v>620</v>
      </c>
      <c r="V140" s="44" t="s">
        <v>914</v>
      </c>
      <c r="W140" s="44"/>
      <c r="X140" s="44"/>
      <c r="Y140" s="44"/>
      <c r="Z140" s="44"/>
      <c r="AA140" s="44"/>
      <c r="AB140" s="44" t="s">
        <v>625</v>
      </c>
      <c r="AC140" s="44" t="s">
        <v>626</v>
      </c>
      <c r="AD140" s="44" t="s">
        <v>813</v>
      </c>
      <c r="AE140" s="44" t="s">
        <v>550</v>
      </c>
      <c r="AF140" s="11">
        <f t="shared" si="16"/>
        <v>0</v>
      </c>
      <c r="AG140" s="11">
        <f t="shared" si="17"/>
        <v>0</v>
      </c>
      <c r="AH140" s="11">
        <f t="shared" si="18"/>
        <v>0</v>
      </c>
      <c r="AI140" s="11">
        <f t="shared" si="19"/>
        <v>0</v>
      </c>
      <c r="AJ140" s="11">
        <f t="shared" si="20"/>
        <v>0</v>
      </c>
      <c r="AK140" s="11">
        <f t="shared" si="21"/>
        <v>0</v>
      </c>
      <c r="AL140" s="11" t="str">
        <f t="shared" si="22"/>
        <v/>
      </c>
      <c r="AM140" s="11" t="str">
        <f t="shared" si="23"/>
        <v/>
      </c>
      <c r="AN140" s="11" t="str">
        <f>IF(AND($O140=$B$4,OR($Q140="COMMUN",$Q140=$D$4),$R140="POS"),COUNTIFS($O$83:$O140,$B$4,$Q$83:$Q140,"COMMUN",$R$83:$R140,"POS")+COUNTIFS($O$83:$O140,$B$4,$Q$83:$Q140,$D$4,$R$83:$R140,"POS"),"")</f>
        <v/>
      </c>
      <c r="AO140" s="11" t="str">
        <f t="shared" si="24"/>
        <v/>
      </c>
      <c r="AP140" s="11" t="str">
        <f t="shared" si="25"/>
        <v/>
      </c>
      <c r="AQ140" s="11">
        <f t="shared" si="26"/>
        <v>0</v>
      </c>
      <c r="AS140" s="7" t="s">
        <v>915</v>
      </c>
      <c r="AT140" s="7"/>
      <c r="AU140" s="7"/>
      <c r="AV140" s="7"/>
      <c r="AW140" s="8"/>
      <c r="AX140" s="12" t="str">
        <f t="shared" si="36"/>
        <v/>
      </c>
      <c r="AY140" s="12" t="str">
        <f t="shared" si="37"/>
        <v/>
      </c>
      <c r="AZ140" s="11" t="str">
        <f t="shared" si="38"/>
        <v/>
      </c>
      <c r="BA140" s="44" t="s">
        <v>620</v>
      </c>
      <c r="BB140" s="44"/>
      <c r="BC140" s="11" t="str">
        <f t="shared" si="39"/>
        <v/>
      </c>
      <c r="BD140" s="11" t="str">
        <f t="shared" si="40"/>
        <v/>
      </c>
      <c r="BE140" s="11" t="str">
        <f t="shared" si="41"/>
        <v/>
      </c>
      <c r="BF140" s="11" t="str">
        <f t="shared" si="42"/>
        <v/>
      </c>
    </row>
    <row r="141" spans="1:58" ht="80.099999999999994" customHeight="1">
      <c r="A141" s="45" t="s">
        <v>110</v>
      </c>
      <c r="B141" s="7" t="s">
        <v>620</v>
      </c>
      <c r="C141" s="7" t="s">
        <v>916</v>
      </c>
      <c r="D141" s="7" t="s">
        <v>622</v>
      </c>
      <c r="E141" s="7" t="s">
        <v>623</v>
      </c>
      <c r="F141" s="7" t="s">
        <v>624</v>
      </c>
      <c r="G141" s="7" t="s">
        <v>625</v>
      </c>
      <c r="H141" s="7" t="s">
        <v>626</v>
      </c>
      <c r="I141" s="7" t="s">
        <v>627</v>
      </c>
      <c r="J141" s="7" t="s">
        <v>628</v>
      </c>
      <c r="K141" s="7" t="s">
        <v>629</v>
      </c>
      <c r="L141" s="11">
        <f t="shared" si="34"/>
        <v>5</v>
      </c>
      <c r="M141" s="11" t="str">
        <f t="shared" si="35"/>
        <v>OK</v>
      </c>
      <c r="N141" s="44" t="s">
        <v>208</v>
      </c>
      <c r="O141" s="44" t="s">
        <v>98</v>
      </c>
      <c r="P141" s="44">
        <v>4</v>
      </c>
      <c r="Q141" s="44" t="s">
        <v>51</v>
      </c>
      <c r="R141" s="44" t="s">
        <v>52</v>
      </c>
      <c r="S141" s="44">
        <v>0</v>
      </c>
      <c r="T141" s="44">
        <v>0</v>
      </c>
      <c r="U141" s="44" t="s">
        <v>620</v>
      </c>
      <c r="V141" s="44" t="s">
        <v>917</v>
      </c>
      <c r="W141" s="44"/>
      <c r="X141" s="44"/>
      <c r="Y141" s="44"/>
      <c r="Z141" s="44"/>
      <c r="AA141" s="44"/>
      <c r="AB141" s="44" t="s">
        <v>625</v>
      </c>
      <c r="AC141" s="44" t="s">
        <v>626</v>
      </c>
      <c r="AD141" s="44" t="s">
        <v>813</v>
      </c>
      <c r="AE141" s="44" t="s">
        <v>550</v>
      </c>
      <c r="AF141" s="11">
        <f t="shared" si="16"/>
        <v>0</v>
      </c>
      <c r="AG141" s="11">
        <f t="shared" si="17"/>
        <v>0</v>
      </c>
      <c r="AH141" s="11">
        <f t="shared" si="18"/>
        <v>0</v>
      </c>
      <c r="AI141" s="11">
        <f t="shared" si="19"/>
        <v>0</v>
      </c>
      <c r="AJ141" s="11">
        <f t="shared" si="20"/>
        <v>0</v>
      </c>
      <c r="AK141" s="11">
        <f t="shared" si="21"/>
        <v>0</v>
      </c>
      <c r="AL141" s="11" t="str">
        <f t="shared" si="22"/>
        <v/>
      </c>
      <c r="AM141" s="11" t="str">
        <f t="shared" si="23"/>
        <v/>
      </c>
      <c r="AN141" s="11" t="str">
        <f>IF(AND($O141=$B$4,OR($Q141="COMMUN",$Q141=$D$4),$R141="POS"),COUNTIFS($O$83:$O141,$B$4,$Q$83:$Q141,"COMMUN",$R$83:$R141,"POS")+COUNTIFS($O$83:$O141,$B$4,$Q$83:$Q141,$D$4,$R$83:$R141,"POS"),"")</f>
        <v/>
      </c>
      <c r="AO141" s="11" t="str">
        <f t="shared" si="24"/>
        <v/>
      </c>
      <c r="AP141" s="11" t="str">
        <f t="shared" si="25"/>
        <v/>
      </c>
      <c r="AQ141" s="11">
        <f t="shared" si="26"/>
        <v>0</v>
      </c>
      <c r="AS141" s="7" t="s">
        <v>918</v>
      </c>
      <c r="AT141" s="7"/>
      <c r="AU141" s="7"/>
      <c r="AV141" s="7"/>
      <c r="AW141" s="8"/>
      <c r="AX141" s="12" t="str">
        <f t="shared" si="36"/>
        <v/>
      </c>
      <c r="AY141" s="12" t="str">
        <f t="shared" si="37"/>
        <v/>
      </c>
      <c r="AZ141" s="11" t="str">
        <f t="shared" si="38"/>
        <v/>
      </c>
      <c r="BA141" s="44" t="s">
        <v>620</v>
      </c>
      <c r="BB141" s="44"/>
      <c r="BC141" s="11" t="str">
        <f t="shared" si="39"/>
        <v/>
      </c>
      <c r="BD141" s="11" t="str">
        <f t="shared" si="40"/>
        <v/>
      </c>
      <c r="BE141" s="11" t="str">
        <f t="shared" si="41"/>
        <v/>
      </c>
      <c r="BF141" s="11" t="str">
        <f t="shared" si="42"/>
        <v/>
      </c>
    </row>
    <row r="142" spans="1:58" ht="80.099999999999994" customHeight="1">
      <c r="A142" s="45" t="s">
        <v>209</v>
      </c>
      <c r="B142" s="7" t="s">
        <v>620</v>
      </c>
      <c r="C142" s="7" t="s">
        <v>919</v>
      </c>
      <c r="D142" s="7" t="s">
        <v>622</v>
      </c>
      <c r="E142" s="7" t="s">
        <v>623</v>
      </c>
      <c r="F142" s="7" t="s">
        <v>624</v>
      </c>
      <c r="G142" s="7" t="s">
        <v>625</v>
      </c>
      <c r="H142" s="7" t="s">
        <v>626</v>
      </c>
      <c r="I142" s="7" t="s">
        <v>627</v>
      </c>
      <c r="J142" s="7" t="s">
        <v>628</v>
      </c>
      <c r="K142" s="7" t="s">
        <v>629</v>
      </c>
      <c r="L142" s="11">
        <f t="shared" si="34"/>
        <v>5</v>
      </c>
      <c r="M142" s="11" t="str">
        <f t="shared" si="35"/>
        <v>OK</v>
      </c>
      <c r="N142" s="44" t="s">
        <v>210</v>
      </c>
      <c r="O142" s="44" t="s">
        <v>98</v>
      </c>
      <c r="P142" s="44">
        <v>5</v>
      </c>
      <c r="Q142" s="44" t="s">
        <v>51</v>
      </c>
      <c r="R142" s="44" t="s">
        <v>52</v>
      </c>
      <c r="S142" s="44">
        <v>0</v>
      </c>
      <c r="T142" s="44">
        <v>0</v>
      </c>
      <c r="U142" s="44" t="s">
        <v>620</v>
      </c>
      <c r="V142" s="44" t="s">
        <v>920</v>
      </c>
      <c r="W142" s="44"/>
      <c r="X142" s="44"/>
      <c r="Y142" s="44"/>
      <c r="Z142" s="44"/>
      <c r="AA142" s="44"/>
      <c r="AB142" s="44" t="s">
        <v>625</v>
      </c>
      <c r="AC142" s="44" t="s">
        <v>626</v>
      </c>
      <c r="AD142" s="44" t="s">
        <v>813</v>
      </c>
      <c r="AE142" s="44" t="s">
        <v>550</v>
      </c>
      <c r="AF142" s="11">
        <f t="shared" si="16"/>
        <v>0</v>
      </c>
      <c r="AG142" s="11">
        <f t="shared" si="17"/>
        <v>0</v>
      </c>
      <c r="AH142" s="11">
        <f t="shared" si="18"/>
        <v>0</v>
      </c>
      <c r="AI142" s="11">
        <f t="shared" si="19"/>
        <v>0</v>
      </c>
      <c r="AJ142" s="11">
        <f t="shared" si="20"/>
        <v>0</v>
      </c>
      <c r="AK142" s="11">
        <f t="shared" si="21"/>
        <v>0</v>
      </c>
      <c r="AL142" s="11" t="str">
        <f t="shared" si="22"/>
        <v/>
      </c>
      <c r="AM142" s="11" t="str">
        <f t="shared" si="23"/>
        <v/>
      </c>
      <c r="AN142" s="11" t="str">
        <f>IF(AND($O142=$B$4,OR($Q142="COMMUN",$Q142=$D$4),$R142="POS"),COUNTIFS($O$83:$O142,$B$4,$Q$83:$Q142,"COMMUN",$R$83:$R142,"POS")+COUNTIFS($O$83:$O142,$B$4,$Q$83:$Q142,$D$4,$R$83:$R142,"POS"),"")</f>
        <v/>
      </c>
      <c r="AO142" s="11" t="str">
        <f t="shared" si="24"/>
        <v/>
      </c>
      <c r="AP142" s="11" t="str">
        <f t="shared" si="25"/>
        <v/>
      </c>
      <c r="AQ142" s="11">
        <f t="shared" si="26"/>
        <v>0</v>
      </c>
      <c r="AS142" s="7" t="s">
        <v>921</v>
      </c>
      <c r="AT142" s="7"/>
      <c r="AU142" s="7"/>
      <c r="AV142" s="7"/>
      <c r="AW142" s="8"/>
      <c r="AX142" s="12" t="str">
        <f t="shared" si="36"/>
        <v/>
      </c>
      <c r="AY142" s="12" t="str">
        <f t="shared" si="37"/>
        <v/>
      </c>
      <c r="AZ142" s="11" t="str">
        <f t="shared" si="38"/>
        <v/>
      </c>
      <c r="BA142" s="44" t="s">
        <v>620</v>
      </c>
      <c r="BB142" s="44"/>
      <c r="BC142" s="11" t="str">
        <f t="shared" si="39"/>
        <v/>
      </c>
      <c r="BD142" s="11" t="str">
        <f t="shared" si="40"/>
        <v/>
      </c>
      <c r="BE142" s="11" t="str">
        <f t="shared" si="41"/>
        <v/>
      </c>
      <c r="BF142" s="11" t="str">
        <f t="shared" si="42"/>
        <v/>
      </c>
    </row>
    <row r="143" spans="1:58" ht="80.099999999999994" customHeight="1">
      <c r="A143" s="45" t="s">
        <v>112</v>
      </c>
      <c r="B143" s="7" t="s">
        <v>620</v>
      </c>
      <c r="C143" s="7" t="s">
        <v>922</v>
      </c>
      <c r="D143" s="7" t="s">
        <v>622</v>
      </c>
      <c r="E143" s="7" t="s">
        <v>623</v>
      </c>
      <c r="F143" s="7" t="s">
        <v>624</v>
      </c>
      <c r="G143" s="7" t="s">
        <v>625</v>
      </c>
      <c r="H143" s="7" t="s">
        <v>626</v>
      </c>
      <c r="I143" s="7" t="s">
        <v>627</v>
      </c>
      <c r="J143" s="7" t="s">
        <v>628</v>
      </c>
      <c r="K143" s="7" t="s">
        <v>629</v>
      </c>
      <c r="L143" s="11">
        <f t="shared" si="34"/>
        <v>5</v>
      </c>
      <c r="M143" s="11" t="str">
        <f t="shared" si="35"/>
        <v>OK</v>
      </c>
      <c r="N143" s="44" t="s">
        <v>211</v>
      </c>
      <c r="O143" s="44" t="s">
        <v>101</v>
      </c>
      <c r="P143" s="44">
        <v>1</v>
      </c>
      <c r="Q143" s="44" t="s">
        <v>51</v>
      </c>
      <c r="R143" s="44" t="s">
        <v>52</v>
      </c>
      <c r="S143" s="44">
        <v>0</v>
      </c>
      <c r="T143" s="44">
        <v>0</v>
      </c>
      <c r="U143" s="44" t="s">
        <v>620</v>
      </c>
      <c r="V143" s="44" t="s">
        <v>923</v>
      </c>
      <c r="W143" s="44"/>
      <c r="X143" s="44"/>
      <c r="Y143" s="44"/>
      <c r="Z143" s="44"/>
      <c r="AA143" s="44"/>
      <c r="AB143" s="44" t="s">
        <v>625</v>
      </c>
      <c r="AC143" s="44" t="s">
        <v>626</v>
      </c>
      <c r="AD143" s="44" t="s">
        <v>813</v>
      </c>
      <c r="AE143" s="44" t="s">
        <v>550</v>
      </c>
      <c r="AF143" s="11">
        <f t="shared" si="16"/>
        <v>0</v>
      </c>
      <c r="AG143" s="11">
        <f t="shared" si="17"/>
        <v>0</v>
      </c>
      <c r="AH143" s="11">
        <f t="shared" si="18"/>
        <v>0</v>
      </c>
      <c r="AI143" s="11">
        <f t="shared" si="19"/>
        <v>0</v>
      </c>
      <c r="AJ143" s="11">
        <f t="shared" si="20"/>
        <v>0</v>
      </c>
      <c r="AK143" s="11">
        <f t="shared" si="21"/>
        <v>0</v>
      </c>
      <c r="AL143" s="11" t="str">
        <f t="shared" si="22"/>
        <v/>
      </c>
      <c r="AM143" s="11" t="str">
        <f t="shared" si="23"/>
        <v/>
      </c>
      <c r="AN143" s="11" t="str">
        <f>IF(AND($O143=$B$4,OR($Q143="COMMUN",$Q143=$D$4),$R143="POS"),COUNTIFS($O$83:$O143,$B$4,$Q$83:$Q143,"COMMUN",$R$83:$R143,"POS")+COUNTIFS($O$83:$O143,$B$4,$Q$83:$Q143,$D$4,$R$83:$R143,"POS"),"")</f>
        <v/>
      </c>
      <c r="AO143" s="11" t="str">
        <f t="shared" si="24"/>
        <v/>
      </c>
      <c r="AP143" s="11" t="str">
        <f t="shared" si="25"/>
        <v/>
      </c>
      <c r="AQ143" s="11">
        <f t="shared" si="26"/>
        <v>0</v>
      </c>
    </row>
    <row r="144" spans="1:58" ht="80.099999999999994" customHeight="1">
      <c r="A144" s="45" t="s">
        <v>212</v>
      </c>
      <c r="B144" s="7" t="s">
        <v>620</v>
      </c>
      <c r="C144" s="7" t="s">
        <v>924</v>
      </c>
      <c r="D144" s="7" t="s">
        <v>622</v>
      </c>
      <c r="E144" s="7" t="s">
        <v>623</v>
      </c>
      <c r="F144" s="7" t="s">
        <v>624</v>
      </c>
      <c r="G144" s="7" t="s">
        <v>625</v>
      </c>
      <c r="H144" s="7" t="s">
        <v>626</v>
      </c>
      <c r="I144" s="7" t="s">
        <v>627</v>
      </c>
      <c r="J144" s="7" t="s">
        <v>628</v>
      </c>
      <c r="K144" s="7" t="s">
        <v>629</v>
      </c>
      <c r="L144" s="11">
        <f t="shared" si="34"/>
        <v>5</v>
      </c>
      <c r="M144" s="11" t="str">
        <f t="shared" si="35"/>
        <v>OK</v>
      </c>
      <c r="N144" s="44" t="s">
        <v>213</v>
      </c>
      <c r="O144" s="44" t="s">
        <v>101</v>
      </c>
      <c r="P144" s="44">
        <v>2</v>
      </c>
      <c r="Q144" s="44" t="s">
        <v>51</v>
      </c>
      <c r="R144" s="44" t="s">
        <v>52</v>
      </c>
      <c r="S144" s="44">
        <v>0</v>
      </c>
      <c r="T144" s="44">
        <v>0</v>
      </c>
      <c r="U144" s="44" t="s">
        <v>620</v>
      </c>
      <c r="V144" s="44" t="s">
        <v>925</v>
      </c>
      <c r="W144" s="44"/>
      <c r="X144" s="44"/>
      <c r="Y144" s="44"/>
      <c r="Z144" s="44"/>
      <c r="AA144" s="44"/>
      <c r="AB144" s="44" t="s">
        <v>625</v>
      </c>
      <c r="AC144" s="44" t="s">
        <v>626</v>
      </c>
      <c r="AD144" s="44" t="s">
        <v>813</v>
      </c>
      <c r="AE144" s="44" t="s">
        <v>550</v>
      </c>
      <c r="AF144" s="11">
        <f t="shared" si="16"/>
        <v>0</v>
      </c>
      <c r="AG144" s="11">
        <f t="shared" si="17"/>
        <v>0</v>
      </c>
      <c r="AH144" s="11">
        <f t="shared" si="18"/>
        <v>0</v>
      </c>
      <c r="AI144" s="11">
        <f t="shared" si="19"/>
        <v>0</v>
      </c>
      <c r="AJ144" s="11">
        <f t="shared" si="20"/>
        <v>0</v>
      </c>
      <c r="AK144" s="11">
        <f t="shared" si="21"/>
        <v>0</v>
      </c>
      <c r="AL144" s="11" t="str">
        <f t="shared" si="22"/>
        <v/>
      </c>
      <c r="AM144" s="11" t="str">
        <f t="shared" si="23"/>
        <v/>
      </c>
      <c r="AN144" s="11" t="str">
        <f>IF(AND($O144=$B$4,OR($Q144="COMMUN",$Q144=$D$4),$R144="POS"),COUNTIFS($O$83:$O144,$B$4,$Q$83:$Q144,"COMMUN",$R$83:$R144,"POS")+COUNTIFS($O$83:$O144,$B$4,$Q$83:$Q144,$D$4,$R$83:$R144,"POS"),"")</f>
        <v/>
      </c>
      <c r="AO144" s="11" t="str">
        <f t="shared" si="24"/>
        <v/>
      </c>
      <c r="AP144" s="11" t="str">
        <f t="shared" si="25"/>
        <v/>
      </c>
      <c r="AQ144" s="11">
        <f t="shared" si="26"/>
        <v>0</v>
      </c>
    </row>
    <row r="145" spans="1:43" ht="80.099999999999994" customHeight="1">
      <c r="A145" s="45" t="s">
        <v>214</v>
      </c>
      <c r="B145" s="7" t="s">
        <v>620</v>
      </c>
      <c r="C145" s="7" t="s">
        <v>926</v>
      </c>
      <c r="D145" s="7" t="s">
        <v>622</v>
      </c>
      <c r="E145" s="7" t="s">
        <v>623</v>
      </c>
      <c r="F145" s="7" t="s">
        <v>624</v>
      </c>
      <c r="G145" s="7" t="s">
        <v>625</v>
      </c>
      <c r="H145" s="7" t="s">
        <v>626</v>
      </c>
      <c r="I145" s="7" t="s">
        <v>627</v>
      </c>
      <c r="J145" s="7" t="s">
        <v>628</v>
      </c>
      <c r="K145" s="7" t="s">
        <v>629</v>
      </c>
      <c r="L145" s="11">
        <f t="shared" si="34"/>
        <v>5</v>
      </c>
      <c r="M145" s="11" t="str">
        <f t="shared" si="35"/>
        <v>OK</v>
      </c>
      <c r="N145" s="44" t="s">
        <v>215</v>
      </c>
      <c r="O145" s="44" t="s">
        <v>101</v>
      </c>
      <c r="P145" s="44">
        <v>3</v>
      </c>
      <c r="Q145" s="44" t="s">
        <v>51</v>
      </c>
      <c r="R145" s="44" t="s">
        <v>52</v>
      </c>
      <c r="S145" s="44">
        <v>0</v>
      </c>
      <c r="T145" s="44">
        <v>0</v>
      </c>
      <c r="U145" s="44" t="s">
        <v>620</v>
      </c>
      <c r="V145" s="44" t="s">
        <v>927</v>
      </c>
      <c r="W145" s="44"/>
      <c r="X145" s="44"/>
      <c r="Y145" s="44"/>
      <c r="Z145" s="44"/>
      <c r="AA145" s="44"/>
      <c r="AB145" s="44" t="s">
        <v>625</v>
      </c>
      <c r="AC145" s="44" t="s">
        <v>626</v>
      </c>
      <c r="AD145" s="44" t="s">
        <v>813</v>
      </c>
      <c r="AE145" s="44" t="s">
        <v>550</v>
      </c>
      <c r="AF145" s="11">
        <f t="shared" si="16"/>
        <v>0</v>
      </c>
      <c r="AG145" s="11">
        <f t="shared" si="17"/>
        <v>0</v>
      </c>
      <c r="AH145" s="11">
        <f t="shared" si="18"/>
        <v>0</v>
      </c>
      <c r="AI145" s="11">
        <f t="shared" si="19"/>
        <v>0</v>
      </c>
      <c r="AJ145" s="11">
        <f t="shared" si="20"/>
        <v>0</v>
      </c>
      <c r="AK145" s="11">
        <f t="shared" si="21"/>
        <v>0</v>
      </c>
      <c r="AL145" s="11" t="str">
        <f t="shared" si="22"/>
        <v/>
      </c>
      <c r="AM145" s="11" t="str">
        <f t="shared" si="23"/>
        <v/>
      </c>
      <c r="AN145" s="11" t="str">
        <f>IF(AND($O145=$B$4,OR($Q145="COMMUN",$Q145=$D$4),$R145="POS"),COUNTIFS($O$83:$O145,$B$4,$Q$83:$Q145,"COMMUN",$R$83:$R145,"POS")+COUNTIFS($O$83:$O145,$B$4,$Q$83:$Q145,$D$4,$R$83:$R145,"POS"),"")</f>
        <v/>
      </c>
      <c r="AO145" s="11" t="str">
        <f t="shared" si="24"/>
        <v/>
      </c>
      <c r="AP145" s="11" t="str">
        <f t="shared" si="25"/>
        <v/>
      </c>
      <c r="AQ145" s="11">
        <f t="shared" si="26"/>
        <v>0</v>
      </c>
    </row>
    <row r="146" spans="1:43" ht="80.099999999999994" customHeight="1">
      <c r="A146" s="45" t="s">
        <v>216</v>
      </c>
      <c r="B146" s="7" t="s">
        <v>620</v>
      </c>
      <c r="C146" s="7" t="s">
        <v>928</v>
      </c>
      <c r="D146" s="7" t="s">
        <v>622</v>
      </c>
      <c r="E146" s="7" t="s">
        <v>623</v>
      </c>
      <c r="F146" s="7" t="s">
        <v>624</v>
      </c>
      <c r="G146" s="7" t="s">
        <v>625</v>
      </c>
      <c r="H146" s="7" t="s">
        <v>626</v>
      </c>
      <c r="I146" s="7" t="s">
        <v>627</v>
      </c>
      <c r="J146" s="7" t="s">
        <v>628</v>
      </c>
      <c r="K146" s="7" t="s">
        <v>629</v>
      </c>
      <c r="L146" s="11">
        <f t="shared" si="34"/>
        <v>5</v>
      </c>
      <c r="M146" s="11" t="str">
        <f t="shared" si="35"/>
        <v>OK</v>
      </c>
      <c r="N146" s="44" t="s">
        <v>217</v>
      </c>
      <c r="O146" s="44" t="s">
        <v>101</v>
      </c>
      <c r="P146" s="44">
        <v>4</v>
      </c>
      <c r="Q146" s="44" t="s">
        <v>51</v>
      </c>
      <c r="R146" s="44" t="s">
        <v>52</v>
      </c>
      <c r="S146" s="44">
        <v>0</v>
      </c>
      <c r="T146" s="44">
        <v>0</v>
      </c>
      <c r="U146" s="44" t="s">
        <v>620</v>
      </c>
      <c r="V146" s="44" t="s">
        <v>929</v>
      </c>
      <c r="W146" s="44"/>
      <c r="X146" s="44"/>
      <c r="Y146" s="44"/>
      <c r="Z146" s="44"/>
      <c r="AA146" s="44"/>
      <c r="AB146" s="44" t="s">
        <v>625</v>
      </c>
      <c r="AC146" s="44" t="s">
        <v>626</v>
      </c>
      <c r="AD146" s="44" t="s">
        <v>813</v>
      </c>
      <c r="AE146" s="44" t="s">
        <v>550</v>
      </c>
      <c r="AF146" s="11">
        <f t="shared" si="16"/>
        <v>0</v>
      </c>
      <c r="AG146" s="11">
        <f t="shared" si="17"/>
        <v>0</v>
      </c>
      <c r="AH146" s="11">
        <f t="shared" si="18"/>
        <v>0</v>
      </c>
      <c r="AI146" s="11">
        <f t="shared" si="19"/>
        <v>0</v>
      </c>
      <c r="AJ146" s="11">
        <f t="shared" si="20"/>
        <v>0</v>
      </c>
      <c r="AK146" s="11">
        <f t="shared" si="21"/>
        <v>0</v>
      </c>
      <c r="AL146" s="11" t="str">
        <f t="shared" si="22"/>
        <v/>
      </c>
      <c r="AM146" s="11" t="str">
        <f t="shared" si="23"/>
        <v/>
      </c>
      <c r="AN146" s="11" t="str">
        <f>IF(AND($O146=$B$4,OR($Q146="COMMUN",$Q146=$D$4),$R146="POS"),COUNTIFS($O$83:$O146,$B$4,$Q$83:$Q146,"COMMUN",$R$83:$R146,"POS")+COUNTIFS($O$83:$O146,$B$4,$Q$83:$Q146,$D$4,$R$83:$R146,"POS"),"")</f>
        <v/>
      </c>
      <c r="AO146" s="11" t="str">
        <f t="shared" si="24"/>
        <v/>
      </c>
      <c r="AP146" s="11" t="str">
        <f t="shared" si="25"/>
        <v/>
      </c>
      <c r="AQ146" s="11">
        <f t="shared" si="26"/>
        <v>0</v>
      </c>
    </row>
    <row r="147" spans="1:43" ht="80.099999999999994" customHeight="1">
      <c r="A147" s="45" t="s">
        <v>218</v>
      </c>
      <c r="B147" s="7" t="s">
        <v>620</v>
      </c>
      <c r="C147" s="7" t="s">
        <v>930</v>
      </c>
      <c r="D147" s="7" t="s">
        <v>622</v>
      </c>
      <c r="E147" s="7" t="s">
        <v>623</v>
      </c>
      <c r="F147" s="7" t="s">
        <v>624</v>
      </c>
      <c r="G147" s="7" t="s">
        <v>625</v>
      </c>
      <c r="H147" s="7" t="s">
        <v>626</v>
      </c>
      <c r="I147" s="7" t="s">
        <v>627</v>
      </c>
      <c r="J147" s="7" t="s">
        <v>628</v>
      </c>
      <c r="K147" s="7" t="s">
        <v>629</v>
      </c>
      <c r="L147" s="11">
        <f t="shared" ref="L147:L178" si="43">COUNTIF($O$83:$O$1082,A147)</f>
        <v>5</v>
      </c>
      <c r="M147" s="11" t="str">
        <f t="shared" ref="M147:M178" si="44">IF(L147&gt;=5,"OK","Critères insuffisants")</f>
        <v>OK</v>
      </c>
      <c r="N147" s="44" t="s">
        <v>219</v>
      </c>
      <c r="O147" s="44" t="s">
        <v>101</v>
      </c>
      <c r="P147" s="44">
        <v>5</v>
      </c>
      <c r="Q147" s="44" t="s">
        <v>51</v>
      </c>
      <c r="R147" s="44" t="s">
        <v>52</v>
      </c>
      <c r="S147" s="44">
        <v>0</v>
      </c>
      <c r="T147" s="44">
        <v>0</v>
      </c>
      <c r="U147" s="44" t="s">
        <v>620</v>
      </c>
      <c r="V147" s="44" t="s">
        <v>931</v>
      </c>
      <c r="W147" s="44"/>
      <c r="X147" s="44"/>
      <c r="Y147" s="44"/>
      <c r="Z147" s="44"/>
      <c r="AA147" s="44"/>
      <c r="AB147" s="44" t="s">
        <v>625</v>
      </c>
      <c r="AC147" s="44" t="s">
        <v>626</v>
      </c>
      <c r="AD147" s="44" t="s">
        <v>813</v>
      </c>
      <c r="AE147" s="44" t="s">
        <v>550</v>
      </c>
      <c r="AF147" s="11">
        <f t="shared" ref="AF147:AF210" si="45">IF($O147="","",IF(SUMPRODUCT(--($W147:$AA147&lt;&gt;""),--ISNUMBER(SEARCH(" "&amp;$W147:$AA147&amp;" "," "&amp;$K$19&amp;" ")))&gt;0,1,0))</f>
        <v>0</v>
      </c>
      <c r="AG147" s="11">
        <f t="shared" ref="AG147:AG210" si="46">IF($O147="","",IF(SUMPRODUCT(--($W147:$AA147&lt;&gt;""),--ISNUMBER(SEARCH(" "&amp;$W147:$AA147&amp;" "," "&amp;$K$20&amp;" ")))&gt;0,1,0))</f>
        <v>0</v>
      </c>
      <c r="AH147" s="11">
        <f t="shared" ref="AH147:AH210" si="47">IF(AND($AF147=1,OR($Q147="COMMUN",$Q147="CFA"),$R147="POS"),$S147,0)</f>
        <v>0</v>
      </c>
      <c r="AI147" s="11">
        <f t="shared" ref="AI147:AI210" si="48">IF(AND($AF147=1,OR($Q147="COMMUN",$Q147="PRO"),$R147="POS"),$T147,0)</f>
        <v>0</v>
      </c>
      <c r="AJ147" s="11">
        <f t="shared" ref="AJ147:AJ210" si="49">IF(AND($AG147=1,OR($Q147="COMMUN",$Q147="CFA"),$R147="POS"),$S147,0)</f>
        <v>0</v>
      </c>
      <c r="AK147" s="11">
        <f t="shared" ref="AK147:AK210" si="50">IF(AND($AG147=1,OR($Q147="COMMUN",$Q147="PRO"),$R147="POS"),$T147,0)</f>
        <v>0</v>
      </c>
      <c r="AL147" s="11" t="str">
        <f t="shared" ref="AL147:AL210" si="51">IF($O147&lt;&gt;$B$4,"",IF($R147="POS",IF($AF147=1,"Détecté","À compléter"),IF($AF147=1,"Alerte détectée","Non détecté")))</f>
        <v/>
      </c>
      <c r="AM147" s="11" t="str">
        <f t="shared" ref="AM147:AM210" si="52">IF($O147&lt;&gt;$B$4,"",IF($R147="POS",IF($AG147=1,"Détecté","À compléter"),IF($AG147=1,"Alerte détectée","Non détecté")))</f>
        <v/>
      </c>
      <c r="AN147" s="11" t="str">
        <f>IF(AND($O147=$B$4,OR($Q147="COMMUN",$Q147=$D$4),$R147="POS"),COUNTIFS($O$83:$O147,$B$4,$Q$83:$Q147,"COMMUN",$R$83:$R147,"POS")+COUNTIFS($O$83:$O147,$B$4,$Q$83:$Q147,$D$4,$R$83:$R147,"POS"),"")</f>
        <v/>
      </c>
      <c r="AO147" s="11" t="str">
        <f t="shared" ref="AO147:AO210" si="53">IF(AND($O147=$B$4,$AF147=1,OR($R147="NEG",$R147="EXCL")),"⚠","")</f>
        <v/>
      </c>
      <c r="AP147" s="11" t="str">
        <f t="shared" ref="AP147:AP210" si="54">IF(AND($O147=$B$4,$AG147=1,OR($R147="NEG",$R147="EXCL")),"⚠","")</f>
        <v/>
      </c>
      <c r="AQ147" s="11">
        <f t="shared" ref="AQ147:AQ210" si="55">COUNTIF($W147:$AA147,"&lt;&gt;")</f>
        <v>0</v>
      </c>
    </row>
    <row r="148" spans="1:43" ht="80.099999999999994" customHeight="1">
      <c r="A148" s="45" t="s">
        <v>220</v>
      </c>
      <c r="B148" s="7" t="s">
        <v>620</v>
      </c>
      <c r="C148" s="7" t="s">
        <v>932</v>
      </c>
      <c r="D148" s="7" t="s">
        <v>622</v>
      </c>
      <c r="E148" s="7" t="s">
        <v>623</v>
      </c>
      <c r="F148" s="7" t="s">
        <v>624</v>
      </c>
      <c r="G148" s="7" t="s">
        <v>625</v>
      </c>
      <c r="H148" s="7" t="s">
        <v>626</v>
      </c>
      <c r="I148" s="7" t="s">
        <v>627</v>
      </c>
      <c r="J148" s="7" t="s">
        <v>628</v>
      </c>
      <c r="K148" s="7" t="s">
        <v>629</v>
      </c>
      <c r="L148" s="11">
        <f t="shared" si="43"/>
        <v>5</v>
      </c>
      <c r="M148" s="11" t="str">
        <f t="shared" si="44"/>
        <v>OK</v>
      </c>
      <c r="N148" s="44" t="s">
        <v>221</v>
      </c>
      <c r="O148" s="44" t="s">
        <v>105</v>
      </c>
      <c r="P148" s="44">
        <v>1</v>
      </c>
      <c r="Q148" s="44" t="s">
        <v>51</v>
      </c>
      <c r="R148" s="44" t="s">
        <v>52</v>
      </c>
      <c r="S148" s="44">
        <v>0</v>
      </c>
      <c r="T148" s="44">
        <v>0</v>
      </c>
      <c r="U148" s="44" t="s">
        <v>620</v>
      </c>
      <c r="V148" s="44" t="s">
        <v>933</v>
      </c>
      <c r="W148" s="44"/>
      <c r="X148" s="44"/>
      <c r="Y148" s="44"/>
      <c r="Z148" s="44"/>
      <c r="AA148" s="44"/>
      <c r="AB148" s="44" t="s">
        <v>625</v>
      </c>
      <c r="AC148" s="44" t="s">
        <v>626</v>
      </c>
      <c r="AD148" s="44" t="s">
        <v>813</v>
      </c>
      <c r="AE148" s="44" t="s">
        <v>550</v>
      </c>
      <c r="AF148" s="11">
        <f t="shared" si="45"/>
        <v>0</v>
      </c>
      <c r="AG148" s="11">
        <f t="shared" si="46"/>
        <v>0</v>
      </c>
      <c r="AH148" s="11">
        <f t="shared" si="47"/>
        <v>0</v>
      </c>
      <c r="AI148" s="11">
        <f t="shared" si="48"/>
        <v>0</v>
      </c>
      <c r="AJ148" s="11">
        <f t="shared" si="49"/>
        <v>0</v>
      </c>
      <c r="AK148" s="11">
        <f t="shared" si="50"/>
        <v>0</v>
      </c>
      <c r="AL148" s="11" t="str">
        <f t="shared" si="51"/>
        <v/>
      </c>
      <c r="AM148" s="11" t="str">
        <f t="shared" si="52"/>
        <v/>
      </c>
      <c r="AN148" s="11" t="str">
        <f>IF(AND($O148=$B$4,OR($Q148="COMMUN",$Q148=$D$4),$R148="POS"),COUNTIFS($O$83:$O148,$B$4,$Q$83:$Q148,"COMMUN",$R$83:$R148,"POS")+COUNTIFS($O$83:$O148,$B$4,$Q$83:$Q148,$D$4,$R$83:$R148,"POS"),"")</f>
        <v/>
      </c>
      <c r="AO148" s="11" t="str">
        <f t="shared" si="53"/>
        <v/>
      </c>
      <c r="AP148" s="11" t="str">
        <f t="shared" si="54"/>
        <v/>
      </c>
      <c r="AQ148" s="11">
        <f t="shared" si="55"/>
        <v>0</v>
      </c>
    </row>
    <row r="149" spans="1:43" ht="80.099999999999994" customHeight="1">
      <c r="A149" s="45" t="s">
        <v>115</v>
      </c>
      <c r="B149" s="7" t="s">
        <v>620</v>
      </c>
      <c r="C149" s="7" t="s">
        <v>934</v>
      </c>
      <c r="D149" s="7" t="s">
        <v>622</v>
      </c>
      <c r="E149" s="7" t="s">
        <v>623</v>
      </c>
      <c r="F149" s="7" t="s">
        <v>624</v>
      </c>
      <c r="G149" s="7" t="s">
        <v>625</v>
      </c>
      <c r="H149" s="7" t="s">
        <v>626</v>
      </c>
      <c r="I149" s="7" t="s">
        <v>627</v>
      </c>
      <c r="J149" s="7" t="s">
        <v>628</v>
      </c>
      <c r="K149" s="7" t="s">
        <v>629</v>
      </c>
      <c r="L149" s="11">
        <f t="shared" si="43"/>
        <v>5</v>
      </c>
      <c r="M149" s="11" t="str">
        <f t="shared" si="44"/>
        <v>OK</v>
      </c>
      <c r="N149" s="44" t="s">
        <v>222</v>
      </c>
      <c r="O149" s="44" t="s">
        <v>105</v>
      </c>
      <c r="P149" s="44">
        <v>2</v>
      </c>
      <c r="Q149" s="44" t="s">
        <v>51</v>
      </c>
      <c r="R149" s="44" t="s">
        <v>52</v>
      </c>
      <c r="S149" s="44">
        <v>0</v>
      </c>
      <c r="T149" s="44">
        <v>0</v>
      </c>
      <c r="U149" s="44" t="s">
        <v>620</v>
      </c>
      <c r="V149" s="44" t="s">
        <v>935</v>
      </c>
      <c r="W149" s="44"/>
      <c r="X149" s="44"/>
      <c r="Y149" s="44"/>
      <c r="Z149" s="44"/>
      <c r="AA149" s="44"/>
      <c r="AB149" s="44" t="s">
        <v>625</v>
      </c>
      <c r="AC149" s="44" t="s">
        <v>626</v>
      </c>
      <c r="AD149" s="44" t="s">
        <v>813</v>
      </c>
      <c r="AE149" s="44" t="s">
        <v>550</v>
      </c>
      <c r="AF149" s="11">
        <f t="shared" si="45"/>
        <v>0</v>
      </c>
      <c r="AG149" s="11">
        <f t="shared" si="46"/>
        <v>0</v>
      </c>
      <c r="AH149" s="11">
        <f t="shared" si="47"/>
        <v>0</v>
      </c>
      <c r="AI149" s="11">
        <f t="shared" si="48"/>
        <v>0</v>
      </c>
      <c r="AJ149" s="11">
        <f t="shared" si="49"/>
        <v>0</v>
      </c>
      <c r="AK149" s="11">
        <f t="shared" si="50"/>
        <v>0</v>
      </c>
      <c r="AL149" s="11" t="str">
        <f t="shared" si="51"/>
        <v/>
      </c>
      <c r="AM149" s="11" t="str">
        <f t="shared" si="52"/>
        <v/>
      </c>
      <c r="AN149" s="11" t="str">
        <f>IF(AND($O149=$B$4,OR($Q149="COMMUN",$Q149=$D$4),$R149="POS"),COUNTIFS($O$83:$O149,$B$4,$Q$83:$Q149,"COMMUN",$R$83:$R149,"POS")+COUNTIFS($O$83:$O149,$B$4,$Q$83:$Q149,$D$4,$R$83:$R149,"POS"),"")</f>
        <v/>
      </c>
      <c r="AO149" s="11" t="str">
        <f t="shared" si="53"/>
        <v/>
      </c>
      <c r="AP149" s="11" t="str">
        <f t="shared" si="54"/>
        <v/>
      </c>
      <c r="AQ149" s="11">
        <f t="shared" si="55"/>
        <v>0</v>
      </c>
    </row>
    <row r="150" spans="1:43" ht="80.099999999999994" customHeight="1">
      <c r="A150" s="45" t="s">
        <v>223</v>
      </c>
      <c r="B150" s="7" t="s">
        <v>620</v>
      </c>
      <c r="C150" s="7" t="s">
        <v>936</v>
      </c>
      <c r="D150" s="7" t="s">
        <v>622</v>
      </c>
      <c r="E150" s="7" t="s">
        <v>623</v>
      </c>
      <c r="F150" s="7" t="s">
        <v>624</v>
      </c>
      <c r="G150" s="7" t="s">
        <v>625</v>
      </c>
      <c r="H150" s="7" t="s">
        <v>626</v>
      </c>
      <c r="I150" s="7" t="s">
        <v>627</v>
      </c>
      <c r="J150" s="7" t="s">
        <v>628</v>
      </c>
      <c r="K150" s="7" t="s">
        <v>629</v>
      </c>
      <c r="L150" s="11">
        <f t="shared" si="43"/>
        <v>5</v>
      </c>
      <c r="M150" s="11" t="str">
        <f t="shared" si="44"/>
        <v>OK</v>
      </c>
      <c r="N150" s="44" t="s">
        <v>224</v>
      </c>
      <c r="O150" s="44" t="s">
        <v>105</v>
      </c>
      <c r="P150" s="44">
        <v>3</v>
      </c>
      <c r="Q150" s="44" t="s">
        <v>51</v>
      </c>
      <c r="R150" s="44" t="s">
        <v>52</v>
      </c>
      <c r="S150" s="44">
        <v>0</v>
      </c>
      <c r="T150" s="44">
        <v>0</v>
      </c>
      <c r="U150" s="44" t="s">
        <v>620</v>
      </c>
      <c r="V150" s="44" t="s">
        <v>937</v>
      </c>
      <c r="W150" s="44"/>
      <c r="X150" s="44"/>
      <c r="Y150" s="44"/>
      <c r="Z150" s="44"/>
      <c r="AA150" s="44"/>
      <c r="AB150" s="44" t="s">
        <v>625</v>
      </c>
      <c r="AC150" s="44" t="s">
        <v>626</v>
      </c>
      <c r="AD150" s="44" t="s">
        <v>813</v>
      </c>
      <c r="AE150" s="44" t="s">
        <v>550</v>
      </c>
      <c r="AF150" s="11">
        <f t="shared" si="45"/>
        <v>0</v>
      </c>
      <c r="AG150" s="11">
        <f t="shared" si="46"/>
        <v>0</v>
      </c>
      <c r="AH150" s="11">
        <f t="shared" si="47"/>
        <v>0</v>
      </c>
      <c r="AI150" s="11">
        <f t="shared" si="48"/>
        <v>0</v>
      </c>
      <c r="AJ150" s="11">
        <f t="shared" si="49"/>
        <v>0</v>
      </c>
      <c r="AK150" s="11">
        <f t="shared" si="50"/>
        <v>0</v>
      </c>
      <c r="AL150" s="11" t="str">
        <f t="shared" si="51"/>
        <v/>
      </c>
      <c r="AM150" s="11" t="str">
        <f t="shared" si="52"/>
        <v/>
      </c>
      <c r="AN150" s="11" t="str">
        <f>IF(AND($O150=$B$4,OR($Q150="COMMUN",$Q150=$D$4),$R150="POS"),COUNTIFS($O$83:$O150,$B$4,$Q$83:$Q150,"COMMUN",$R$83:$R150,"POS")+COUNTIFS($O$83:$O150,$B$4,$Q$83:$Q150,$D$4,$R$83:$R150,"POS"),"")</f>
        <v/>
      </c>
      <c r="AO150" s="11" t="str">
        <f t="shared" si="53"/>
        <v/>
      </c>
      <c r="AP150" s="11" t="str">
        <f t="shared" si="54"/>
        <v/>
      </c>
      <c r="AQ150" s="11">
        <f t="shared" si="55"/>
        <v>0</v>
      </c>
    </row>
    <row r="151" spans="1:43" ht="80.099999999999994" customHeight="1">
      <c r="A151" s="45" t="s">
        <v>226</v>
      </c>
      <c r="B151" s="7" t="s">
        <v>620</v>
      </c>
      <c r="C151" s="7" t="s">
        <v>938</v>
      </c>
      <c r="D151" s="7" t="s">
        <v>622</v>
      </c>
      <c r="E151" s="7" t="s">
        <v>623</v>
      </c>
      <c r="F151" s="7" t="s">
        <v>624</v>
      </c>
      <c r="G151" s="7" t="s">
        <v>625</v>
      </c>
      <c r="H151" s="7" t="s">
        <v>626</v>
      </c>
      <c r="I151" s="7" t="s">
        <v>627</v>
      </c>
      <c r="J151" s="7" t="s">
        <v>628</v>
      </c>
      <c r="K151" s="7" t="s">
        <v>629</v>
      </c>
      <c r="L151" s="11">
        <f t="shared" si="43"/>
        <v>5</v>
      </c>
      <c r="M151" s="11" t="str">
        <f t="shared" si="44"/>
        <v>OK</v>
      </c>
      <c r="N151" s="44" t="s">
        <v>227</v>
      </c>
      <c r="O151" s="44" t="s">
        <v>105</v>
      </c>
      <c r="P151" s="44">
        <v>4</v>
      </c>
      <c r="Q151" s="44" t="s">
        <v>51</v>
      </c>
      <c r="R151" s="44" t="s">
        <v>52</v>
      </c>
      <c r="S151" s="44">
        <v>0</v>
      </c>
      <c r="T151" s="44">
        <v>0</v>
      </c>
      <c r="U151" s="44" t="s">
        <v>620</v>
      </c>
      <c r="V151" s="44" t="s">
        <v>939</v>
      </c>
      <c r="W151" s="44"/>
      <c r="X151" s="44"/>
      <c r="Y151" s="44"/>
      <c r="Z151" s="44"/>
      <c r="AA151" s="44"/>
      <c r="AB151" s="44" t="s">
        <v>625</v>
      </c>
      <c r="AC151" s="44" t="s">
        <v>626</v>
      </c>
      <c r="AD151" s="44" t="s">
        <v>813</v>
      </c>
      <c r="AE151" s="44" t="s">
        <v>550</v>
      </c>
      <c r="AF151" s="11">
        <f t="shared" si="45"/>
        <v>0</v>
      </c>
      <c r="AG151" s="11">
        <f t="shared" si="46"/>
        <v>0</v>
      </c>
      <c r="AH151" s="11">
        <f t="shared" si="47"/>
        <v>0</v>
      </c>
      <c r="AI151" s="11">
        <f t="shared" si="48"/>
        <v>0</v>
      </c>
      <c r="AJ151" s="11">
        <f t="shared" si="49"/>
        <v>0</v>
      </c>
      <c r="AK151" s="11">
        <f t="shared" si="50"/>
        <v>0</v>
      </c>
      <c r="AL151" s="11" t="str">
        <f t="shared" si="51"/>
        <v/>
      </c>
      <c r="AM151" s="11" t="str">
        <f t="shared" si="52"/>
        <v/>
      </c>
      <c r="AN151" s="11" t="str">
        <f>IF(AND($O151=$B$4,OR($Q151="COMMUN",$Q151=$D$4),$R151="POS"),COUNTIFS($O$83:$O151,$B$4,$Q$83:$Q151,"COMMUN",$R$83:$R151,"POS")+COUNTIFS($O$83:$O151,$B$4,$Q$83:$Q151,$D$4,$R$83:$R151,"POS"),"")</f>
        <v/>
      </c>
      <c r="AO151" s="11" t="str">
        <f t="shared" si="53"/>
        <v/>
      </c>
      <c r="AP151" s="11" t="str">
        <f t="shared" si="54"/>
        <v/>
      </c>
      <c r="AQ151" s="11">
        <f t="shared" si="55"/>
        <v>0</v>
      </c>
    </row>
    <row r="152" spans="1:43" ht="80.099999999999994" customHeight="1">
      <c r="A152" s="45" t="s">
        <v>229</v>
      </c>
      <c r="B152" s="7" t="s">
        <v>620</v>
      </c>
      <c r="C152" s="7" t="s">
        <v>940</v>
      </c>
      <c r="D152" s="7" t="s">
        <v>622</v>
      </c>
      <c r="E152" s="7" t="s">
        <v>623</v>
      </c>
      <c r="F152" s="7" t="s">
        <v>624</v>
      </c>
      <c r="G152" s="7" t="s">
        <v>625</v>
      </c>
      <c r="H152" s="7" t="s">
        <v>626</v>
      </c>
      <c r="I152" s="7" t="s">
        <v>627</v>
      </c>
      <c r="J152" s="7" t="s">
        <v>628</v>
      </c>
      <c r="K152" s="7" t="s">
        <v>629</v>
      </c>
      <c r="L152" s="11">
        <f t="shared" si="43"/>
        <v>5</v>
      </c>
      <c r="M152" s="11" t="str">
        <f t="shared" si="44"/>
        <v>OK</v>
      </c>
      <c r="N152" s="44" t="s">
        <v>230</v>
      </c>
      <c r="O152" s="44" t="s">
        <v>105</v>
      </c>
      <c r="P152" s="44">
        <v>5</v>
      </c>
      <c r="Q152" s="44" t="s">
        <v>51</v>
      </c>
      <c r="R152" s="44" t="s">
        <v>52</v>
      </c>
      <c r="S152" s="44">
        <v>0</v>
      </c>
      <c r="T152" s="44">
        <v>0</v>
      </c>
      <c r="U152" s="44" t="s">
        <v>620</v>
      </c>
      <c r="V152" s="44" t="s">
        <v>941</v>
      </c>
      <c r="W152" s="44"/>
      <c r="X152" s="44"/>
      <c r="Y152" s="44"/>
      <c r="Z152" s="44"/>
      <c r="AA152" s="44"/>
      <c r="AB152" s="44" t="s">
        <v>625</v>
      </c>
      <c r="AC152" s="44" t="s">
        <v>626</v>
      </c>
      <c r="AD152" s="44" t="s">
        <v>813</v>
      </c>
      <c r="AE152" s="44" t="s">
        <v>550</v>
      </c>
      <c r="AF152" s="11">
        <f t="shared" si="45"/>
        <v>0</v>
      </c>
      <c r="AG152" s="11">
        <f t="shared" si="46"/>
        <v>0</v>
      </c>
      <c r="AH152" s="11">
        <f t="shared" si="47"/>
        <v>0</v>
      </c>
      <c r="AI152" s="11">
        <f t="shared" si="48"/>
        <v>0</v>
      </c>
      <c r="AJ152" s="11">
        <f t="shared" si="49"/>
        <v>0</v>
      </c>
      <c r="AK152" s="11">
        <f t="shared" si="50"/>
        <v>0</v>
      </c>
      <c r="AL152" s="11" t="str">
        <f t="shared" si="51"/>
        <v/>
      </c>
      <c r="AM152" s="11" t="str">
        <f t="shared" si="52"/>
        <v/>
      </c>
      <c r="AN152" s="11" t="str">
        <f>IF(AND($O152=$B$4,OR($Q152="COMMUN",$Q152=$D$4),$R152="POS"),COUNTIFS($O$83:$O152,$B$4,$Q$83:$Q152,"COMMUN",$R$83:$R152,"POS")+COUNTIFS($O$83:$O152,$B$4,$Q$83:$Q152,$D$4,$R$83:$R152,"POS"),"")</f>
        <v/>
      </c>
      <c r="AO152" s="11" t="str">
        <f t="shared" si="53"/>
        <v/>
      </c>
      <c r="AP152" s="11" t="str">
        <f t="shared" si="54"/>
        <v/>
      </c>
      <c r="AQ152" s="11">
        <f t="shared" si="55"/>
        <v>0</v>
      </c>
    </row>
    <row r="153" spans="1:43" ht="80.099999999999994" customHeight="1">
      <c r="A153" s="45" t="s">
        <v>232</v>
      </c>
      <c r="B153" s="7" t="s">
        <v>620</v>
      </c>
      <c r="C153" s="7" t="s">
        <v>942</v>
      </c>
      <c r="D153" s="7" t="s">
        <v>622</v>
      </c>
      <c r="E153" s="7" t="s">
        <v>623</v>
      </c>
      <c r="F153" s="7" t="s">
        <v>624</v>
      </c>
      <c r="G153" s="7" t="s">
        <v>625</v>
      </c>
      <c r="H153" s="7" t="s">
        <v>626</v>
      </c>
      <c r="I153" s="7" t="s">
        <v>627</v>
      </c>
      <c r="J153" s="7" t="s">
        <v>628</v>
      </c>
      <c r="K153" s="7" t="s">
        <v>629</v>
      </c>
      <c r="L153" s="11">
        <f t="shared" si="43"/>
        <v>5</v>
      </c>
      <c r="M153" s="11" t="str">
        <f t="shared" si="44"/>
        <v>OK</v>
      </c>
      <c r="N153" s="44" t="s">
        <v>233</v>
      </c>
      <c r="O153" s="44" t="s">
        <v>108</v>
      </c>
      <c r="P153" s="44">
        <v>1</v>
      </c>
      <c r="Q153" s="44" t="s">
        <v>51</v>
      </c>
      <c r="R153" s="44" t="s">
        <v>52</v>
      </c>
      <c r="S153" s="44">
        <v>0</v>
      </c>
      <c r="T153" s="44">
        <v>0</v>
      </c>
      <c r="U153" s="44" t="s">
        <v>620</v>
      </c>
      <c r="V153" s="44" t="s">
        <v>943</v>
      </c>
      <c r="W153" s="44"/>
      <c r="X153" s="44"/>
      <c r="Y153" s="44"/>
      <c r="Z153" s="44"/>
      <c r="AA153" s="44"/>
      <c r="AB153" s="44" t="s">
        <v>625</v>
      </c>
      <c r="AC153" s="44" t="s">
        <v>626</v>
      </c>
      <c r="AD153" s="44" t="s">
        <v>813</v>
      </c>
      <c r="AE153" s="44" t="s">
        <v>550</v>
      </c>
      <c r="AF153" s="11">
        <f t="shared" si="45"/>
        <v>0</v>
      </c>
      <c r="AG153" s="11">
        <f t="shared" si="46"/>
        <v>0</v>
      </c>
      <c r="AH153" s="11">
        <f t="shared" si="47"/>
        <v>0</v>
      </c>
      <c r="AI153" s="11">
        <f t="shared" si="48"/>
        <v>0</v>
      </c>
      <c r="AJ153" s="11">
        <f t="shared" si="49"/>
        <v>0</v>
      </c>
      <c r="AK153" s="11">
        <f t="shared" si="50"/>
        <v>0</v>
      </c>
      <c r="AL153" s="11" t="str">
        <f t="shared" si="51"/>
        <v/>
      </c>
      <c r="AM153" s="11" t="str">
        <f t="shared" si="52"/>
        <v/>
      </c>
      <c r="AN153" s="11" t="str">
        <f>IF(AND($O153=$B$4,OR($Q153="COMMUN",$Q153=$D$4),$R153="POS"),COUNTIFS($O$83:$O153,$B$4,$Q$83:$Q153,"COMMUN",$R$83:$R153,"POS")+COUNTIFS($O$83:$O153,$B$4,$Q$83:$Q153,$D$4,$R$83:$R153,"POS"),"")</f>
        <v/>
      </c>
      <c r="AO153" s="11" t="str">
        <f t="shared" si="53"/>
        <v/>
      </c>
      <c r="AP153" s="11" t="str">
        <f t="shared" si="54"/>
        <v/>
      </c>
      <c r="AQ153" s="11">
        <f t="shared" si="55"/>
        <v>0</v>
      </c>
    </row>
    <row r="154" spans="1:43" ht="80.099999999999994" customHeight="1">
      <c r="A154" s="45" t="s">
        <v>234</v>
      </c>
      <c r="B154" s="7" t="s">
        <v>620</v>
      </c>
      <c r="C154" s="7" t="s">
        <v>944</v>
      </c>
      <c r="D154" s="7" t="s">
        <v>622</v>
      </c>
      <c r="E154" s="7" t="s">
        <v>623</v>
      </c>
      <c r="F154" s="7" t="s">
        <v>624</v>
      </c>
      <c r="G154" s="7" t="s">
        <v>625</v>
      </c>
      <c r="H154" s="7" t="s">
        <v>626</v>
      </c>
      <c r="I154" s="7" t="s">
        <v>627</v>
      </c>
      <c r="J154" s="7" t="s">
        <v>628</v>
      </c>
      <c r="K154" s="7" t="s">
        <v>629</v>
      </c>
      <c r="L154" s="11">
        <f t="shared" si="43"/>
        <v>5</v>
      </c>
      <c r="M154" s="11" t="str">
        <f t="shared" si="44"/>
        <v>OK</v>
      </c>
      <c r="N154" s="44" t="s">
        <v>235</v>
      </c>
      <c r="O154" s="44" t="s">
        <v>108</v>
      </c>
      <c r="P154" s="44">
        <v>2</v>
      </c>
      <c r="Q154" s="44" t="s">
        <v>51</v>
      </c>
      <c r="R154" s="44" t="s">
        <v>52</v>
      </c>
      <c r="S154" s="44">
        <v>0</v>
      </c>
      <c r="T154" s="44">
        <v>0</v>
      </c>
      <c r="U154" s="44" t="s">
        <v>620</v>
      </c>
      <c r="V154" s="44" t="s">
        <v>945</v>
      </c>
      <c r="W154" s="44"/>
      <c r="X154" s="44"/>
      <c r="Y154" s="44"/>
      <c r="Z154" s="44"/>
      <c r="AA154" s="44"/>
      <c r="AB154" s="44" t="s">
        <v>625</v>
      </c>
      <c r="AC154" s="44" t="s">
        <v>626</v>
      </c>
      <c r="AD154" s="44" t="s">
        <v>813</v>
      </c>
      <c r="AE154" s="44" t="s">
        <v>550</v>
      </c>
      <c r="AF154" s="11">
        <f t="shared" si="45"/>
        <v>0</v>
      </c>
      <c r="AG154" s="11">
        <f t="shared" si="46"/>
        <v>0</v>
      </c>
      <c r="AH154" s="11">
        <f t="shared" si="47"/>
        <v>0</v>
      </c>
      <c r="AI154" s="11">
        <f t="shared" si="48"/>
        <v>0</v>
      </c>
      <c r="AJ154" s="11">
        <f t="shared" si="49"/>
        <v>0</v>
      </c>
      <c r="AK154" s="11">
        <f t="shared" si="50"/>
        <v>0</v>
      </c>
      <c r="AL154" s="11" t="str">
        <f t="shared" si="51"/>
        <v/>
      </c>
      <c r="AM154" s="11" t="str">
        <f t="shared" si="52"/>
        <v/>
      </c>
      <c r="AN154" s="11" t="str">
        <f>IF(AND($O154=$B$4,OR($Q154="COMMUN",$Q154=$D$4),$R154="POS"),COUNTIFS($O$83:$O154,$B$4,$Q$83:$Q154,"COMMUN",$R$83:$R154,"POS")+COUNTIFS($O$83:$O154,$B$4,$Q$83:$Q154,$D$4,$R$83:$R154,"POS"),"")</f>
        <v/>
      </c>
      <c r="AO154" s="11" t="str">
        <f t="shared" si="53"/>
        <v/>
      </c>
      <c r="AP154" s="11" t="str">
        <f t="shared" si="54"/>
        <v/>
      </c>
      <c r="AQ154" s="11">
        <f t="shared" si="55"/>
        <v>0</v>
      </c>
    </row>
    <row r="155" spans="1:43" ht="80.099999999999994" customHeight="1">
      <c r="A155" s="45" t="s">
        <v>237</v>
      </c>
      <c r="B155" s="7" t="s">
        <v>620</v>
      </c>
      <c r="C155" s="7" t="s">
        <v>946</v>
      </c>
      <c r="D155" s="7" t="s">
        <v>622</v>
      </c>
      <c r="E155" s="7" t="s">
        <v>623</v>
      </c>
      <c r="F155" s="7" t="s">
        <v>624</v>
      </c>
      <c r="G155" s="7" t="s">
        <v>625</v>
      </c>
      <c r="H155" s="7" t="s">
        <v>626</v>
      </c>
      <c r="I155" s="7" t="s">
        <v>627</v>
      </c>
      <c r="J155" s="7" t="s">
        <v>628</v>
      </c>
      <c r="K155" s="7" t="s">
        <v>629</v>
      </c>
      <c r="L155" s="11">
        <f t="shared" si="43"/>
        <v>5</v>
      </c>
      <c r="M155" s="11" t="str">
        <f t="shared" si="44"/>
        <v>OK</v>
      </c>
      <c r="N155" s="44" t="s">
        <v>238</v>
      </c>
      <c r="O155" s="44" t="s">
        <v>108</v>
      </c>
      <c r="P155" s="44">
        <v>3</v>
      </c>
      <c r="Q155" s="44" t="s">
        <v>51</v>
      </c>
      <c r="R155" s="44" t="s">
        <v>52</v>
      </c>
      <c r="S155" s="44">
        <v>0</v>
      </c>
      <c r="T155" s="44">
        <v>0</v>
      </c>
      <c r="U155" s="44" t="s">
        <v>620</v>
      </c>
      <c r="V155" s="44" t="s">
        <v>947</v>
      </c>
      <c r="W155" s="44"/>
      <c r="X155" s="44"/>
      <c r="Y155" s="44"/>
      <c r="Z155" s="44"/>
      <c r="AA155" s="44"/>
      <c r="AB155" s="44" t="s">
        <v>625</v>
      </c>
      <c r="AC155" s="44" t="s">
        <v>626</v>
      </c>
      <c r="AD155" s="44" t="s">
        <v>813</v>
      </c>
      <c r="AE155" s="44" t="s">
        <v>550</v>
      </c>
      <c r="AF155" s="11">
        <f t="shared" si="45"/>
        <v>0</v>
      </c>
      <c r="AG155" s="11">
        <f t="shared" si="46"/>
        <v>0</v>
      </c>
      <c r="AH155" s="11">
        <f t="shared" si="47"/>
        <v>0</v>
      </c>
      <c r="AI155" s="11">
        <f t="shared" si="48"/>
        <v>0</v>
      </c>
      <c r="AJ155" s="11">
        <f t="shared" si="49"/>
        <v>0</v>
      </c>
      <c r="AK155" s="11">
        <f t="shared" si="50"/>
        <v>0</v>
      </c>
      <c r="AL155" s="11" t="str">
        <f t="shared" si="51"/>
        <v/>
      </c>
      <c r="AM155" s="11" t="str">
        <f t="shared" si="52"/>
        <v/>
      </c>
      <c r="AN155" s="11" t="str">
        <f>IF(AND($O155=$B$4,OR($Q155="COMMUN",$Q155=$D$4),$R155="POS"),COUNTIFS($O$83:$O155,$B$4,$Q$83:$Q155,"COMMUN",$R$83:$R155,"POS")+COUNTIFS($O$83:$O155,$B$4,$Q$83:$Q155,$D$4,$R$83:$R155,"POS"),"")</f>
        <v/>
      </c>
      <c r="AO155" s="11" t="str">
        <f t="shared" si="53"/>
        <v/>
      </c>
      <c r="AP155" s="11" t="str">
        <f t="shared" si="54"/>
        <v/>
      </c>
      <c r="AQ155" s="11">
        <f t="shared" si="55"/>
        <v>0</v>
      </c>
    </row>
    <row r="156" spans="1:43" ht="80.099999999999994" customHeight="1">
      <c r="A156" s="45" t="s">
        <v>239</v>
      </c>
      <c r="B156" s="7" t="s">
        <v>620</v>
      </c>
      <c r="C156" s="7" t="s">
        <v>948</v>
      </c>
      <c r="D156" s="7" t="s">
        <v>622</v>
      </c>
      <c r="E156" s="7" t="s">
        <v>623</v>
      </c>
      <c r="F156" s="7" t="s">
        <v>624</v>
      </c>
      <c r="G156" s="7" t="s">
        <v>625</v>
      </c>
      <c r="H156" s="7" t="s">
        <v>626</v>
      </c>
      <c r="I156" s="7" t="s">
        <v>627</v>
      </c>
      <c r="J156" s="7" t="s">
        <v>628</v>
      </c>
      <c r="K156" s="7" t="s">
        <v>629</v>
      </c>
      <c r="L156" s="11">
        <f t="shared" si="43"/>
        <v>5</v>
      </c>
      <c r="M156" s="11" t="str">
        <f t="shared" si="44"/>
        <v>OK</v>
      </c>
      <c r="N156" s="44" t="s">
        <v>240</v>
      </c>
      <c r="O156" s="44" t="s">
        <v>108</v>
      </c>
      <c r="P156" s="44">
        <v>4</v>
      </c>
      <c r="Q156" s="44" t="s">
        <v>51</v>
      </c>
      <c r="R156" s="44" t="s">
        <v>52</v>
      </c>
      <c r="S156" s="44">
        <v>0</v>
      </c>
      <c r="T156" s="44">
        <v>0</v>
      </c>
      <c r="U156" s="44" t="s">
        <v>620</v>
      </c>
      <c r="V156" s="44" t="s">
        <v>949</v>
      </c>
      <c r="W156" s="44"/>
      <c r="X156" s="44"/>
      <c r="Y156" s="44"/>
      <c r="Z156" s="44"/>
      <c r="AA156" s="44"/>
      <c r="AB156" s="44" t="s">
        <v>625</v>
      </c>
      <c r="AC156" s="44" t="s">
        <v>626</v>
      </c>
      <c r="AD156" s="44" t="s">
        <v>813</v>
      </c>
      <c r="AE156" s="44" t="s">
        <v>550</v>
      </c>
      <c r="AF156" s="11">
        <f t="shared" si="45"/>
        <v>0</v>
      </c>
      <c r="AG156" s="11">
        <f t="shared" si="46"/>
        <v>0</v>
      </c>
      <c r="AH156" s="11">
        <f t="shared" si="47"/>
        <v>0</v>
      </c>
      <c r="AI156" s="11">
        <f t="shared" si="48"/>
        <v>0</v>
      </c>
      <c r="AJ156" s="11">
        <f t="shared" si="49"/>
        <v>0</v>
      </c>
      <c r="AK156" s="11">
        <f t="shared" si="50"/>
        <v>0</v>
      </c>
      <c r="AL156" s="11" t="str">
        <f t="shared" si="51"/>
        <v/>
      </c>
      <c r="AM156" s="11" t="str">
        <f t="shared" si="52"/>
        <v/>
      </c>
      <c r="AN156" s="11" t="str">
        <f>IF(AND($O156=$B$4,OR($Q156="COMMUN",$Q156=$D$4),$R156="POS"),COUNTIFS($O$83:$O156,$B$4,$Q$83:$Q156,"COMMUN",$R$83:$R156,"POS")+COUNTIFS($O$83:$O156,$B$4,$Q$83:$Q156,$D$4,$R$83:$R156,"POS"),"")</f>
        <v/>
      </c>
      <c r="AO156" s="11" t="str">
        <f t="shared" si="53"/>
        <v/>
      </c>
      <c r="AP156" s="11" t="str">
        <f t="shared" si="54"/>
        <v/>
      </c>
      <c r="AQ156" s="11">
        <f t="shared" si="55"/>
        <v>0</v>
      </c>
    </row>
    <row r="157" spans="1:43" ht="80.099999999999994" customHeight="1">
      <c r="A157" s="45" t="s">
        <v>242</v>
      </c>
      <c r="B157" s="7" t="s">
        <v>620</v>
      </c>
      <c r="C157" s="7" t="s">
        <v>950</v>
      </c>
      <c r="D157" s="7" t="s">
        <v>622</v>
      </c>
      <c r="E157" s="7" t="s">
        <v>623</v>
      </c>
      <c r="F157" s="7" t="s">
        <v>624</v>
      </c>
      <c r="G157" s="7" t="s">
        <v>625</v>
      </c>
      <c r="H157" s="7" t="s">
        <v>626</v>
      </c>
      <c r="I157" s="7" t="s">
        <v>627</v>
      </c>
      <c r="J157" s="7" t="s">
        <v>628</v>
      </c>
      <c r="K157" s="7" t="s">
        <v>629</v>
      </c>
      <c r="L157" s="11">
        <f t="shared" si="43"/>
        <v>5</v>
      </c>
      <c r="M157" s="11" t="str">
        <f t="shared" si="44"/>
        <v>OK</v>
      </c>
      <c r="N157" s="44" t="s">
        <v>243</v>
      </c>
      <c r="O157" s="44" t="s">
        <v>108</v>
      </c>
      <c r="P157" s="44">
        <v>5</v>
      </c>
      <c r="Q157" s="44" t="s">
        <v>51</v>
      </c>
      <c r="R157" s="44" t="s">
        <v>52</v>
      </c>
      <c r="S157" s="44">
        <v>0</v>
      </c>
      <c r="T157" s="44">
        <v>0</v>
      </c>
      <c r="U157" s="44" t="s">
        <v>620</v>
      </c>
      <c r="V157" s="44" t="s">
        <v>951</v>
      </c>
      <c r="W157" s="44"/>
      <c r="X157" s="44"/>
      <c r="Y157" s="44"/>
      <c r="Z157" s="44"/>
      <c r="AA157" s="44"/>
      <c r="AB157" s="44" t="s">
        <v>625</v>
      </c>
      <c r="AC157" s="44" t="s">
        <v>626</v>
      </c>
      <c r="AD157" s="44" t="s">
        <v>813</v>
      </c>
      <c r="AE157" s="44" t="s">
        <v>550</v>
      </c>
      <c r="AF157" s="11">
        <f t="shared" si="45"/>
        <v>0</v>
      </c>
      <c r="AG157" s="11">
        <f t="shared" si="46"/>
        <v>0</v>
      </c>
      <c r="AH157" s="11">
        <f t="shared" si="47"/>
        <v>0</v>
      </c>
      <c r="AI157" s="11">
        <f t="shared" si="48"/>
        <v>0</v>
      </c>
      <c r="AJ157" s="11">
        <f t="shared" si="49"/>
        <v>0</v>
      </c>
      <c r="AK157" s="11">
        <f t="shared" si="50"/>
        <v>0</v>
      </c>
      <c r="AL157" s="11" t="str">
        <f t="shared" si="51"/>
        <v/>
      </c>
      <c r="AM157" s="11" t="str">
        <f t="shared" si="52"/>
        <v/>
      </c>
      <c r="AN157" s="11" t="str">
        <f>IF(AND($O157=$B$4,OR($Q157="COMMUN",$Q157=$D$4),$R157="POS"),COUNTIFS($O$83:$O157,$B$4,$Q$83:$Q157,"COMMUN",$R$83:$R157,"POS")+COUNTIFS($O$83:$O157,$B$4,$Q$83:$Q157,$D$4,$R$83:$R157,"POS"),"")</f>
        <v/>
      </c>
      <c r="AO157" s="11" t="str">
        <f t="shared" si="53"/>
        <v/>
      </c>
      <c r="AP157" s="11" t="str">
        <f t="shared" si="54"/>
        <v/>
      </c>
      <c r="AQ157" s="11">
        <f t="shared" si="55"/>
        <v>0</v>
      </c>
    </row>
    <row r="158" spans="1:43" ht="80.099999999999994" customHeight="1">
      <c r="A158" s="45" t="s">
        <v>117</v>
      </c>
      <c r="B158" s="7" t="s">
        <v>620</v>
      </c>
      <c r="C158" s="7" t="s">
        <v>952</v>
      </c>
      <c r="D158" s="7" t="s">
        <v>622</v>
      </c>
      <c r="E158" s="7" t="s">
        <v>623</v>
      </c>
      <c r="F158" s="7" t="s">
        <v>624</v>
      </c>
      <c r="G158" s="7" t="s">
        <v>625</v>
      </c>
      <c r="H158" s="7" t="s">
        <v>626</v>
      </c>
      <c r="I158" s="7" t="s">
        <v>627</v>
      </c>
      <c r="J158" s="7" t="s">
        <v>628</v>
      </c>
      <c r="K158" s="7" t="s">
        <v>629</v>
      </c>
      <c r="L158" s="11">
        <f t="shared" si="43"/>
        <v>5</v>
      </c>
      <c r="M158" s="11" t="str">
        <f t="shared" si="44"/>
        <v>OK</v>
      </c>
      <c r="N158" s="44" t="s">
        <v>244</v>
      </c>
      <c r="O158" s="44" t="s">
        <v>74</v>
      </c>
      <c r="P158" s="44">
        <v>1</v>
      </c>
      <c r="Q158" s="44" t="s">
        <v>51</v>
      </c>
      <c r="R158" s="44" t="s">
        <v>52</v>
      </c>
      <c r="S158" s="44">
        <v>0</v>
      </c>
      <c r="T158" s="44">
        <v>0</v>
      </c>
      <c r="U158" s="44" t="s">
        <v>620</v>
      </c>
      <c r="V158" s="44" t="s">
        <v>953</v>
      </c>
      <c r="W158" s="44"/>
      <c r="X158" s="44"/>
      <c r="Y158" s="44"/>
      <c r="Z158" s="44"/>
      <c r="AA158" s="44"/>
      <c r="AB158" s="44" t="s">
        <v>625</v>
      </c>
      <c r="AC158" s="44" t="s">
        <v>626</v>
      </c>
      <c r="AD158" s="44" t="s">
        <v>813</v>
      </c>
      <c r="AE158" s="44" t="s">
        <v>550</v>
      </c>
      <c r="AF158" s="11">
        <f t="shared" si="45"/>
        <v>0</v>
      </c>
      <c r="AG158" s="11">
        <f t="shared" si="46"/>
        <v>0</v>
      </c>
      <c r="AH158" s="11">
        <f t="shared" si="47"/>
        <v>0</v>
      </c>
      <c r="AI158" s="11">
        <f t="shared" si="48"/>
        <v>0</v>
      </c>
      <c r="AJ158" s="11">
        <f t="shared" si="49"/>
        <v>0</v>
      </c>
      <c r="AK158" s="11">
        <f t="shared" si="50"/>
        <v>0</v>
      </c>
      <c r="AL158" s="11" t="str">
        <f t="shared" si="51"/>
        <v/>
      </c>
      <c r="AM158" s="11" t="str">
        <f t="shared" si="52"/>
        <v/>
      </c>
      <c r="AN158" s="11" t="str">
        <f>IF(AND($O158=$B$4,OR($Q158="COMMUN",$Q158=$D$4),$R158="POS"),COUNTIFS($O$83:$O158,$B$4,$Q$83:$Q158,"COMMUN",$R$83:$R158,"POS")+COUNTIFS($O$83:$O158,$B$4,$Q$83:$Q158,$D$4,$R$83:$R158,"POS"),"")</f>
        <v/>
      </c>
      <c r="AO158" s="11" t="str">
        <f t="shared" si="53"/>
        <v/>
      </c>
      <c r="AP158" s="11" t="str">
        <f t="shared" si="54"/>
        <v/>
      </c>
      <c r="AQ158" s="11">
        <f t="shared" si="55"/>
        <v>0</v>
      </c>
    </row>
    <row r="159" spans="1:43" ht="80.099999999999994" customHeight="1">
      <c r="A159" s="45" t="s">
        <v>245</v>
      </c>
      <c r="B159" s="7" t="s">
        <v>620</v>
      </c>
      <c r="C159" s="7" t="s">
        <v>954</v>
      </c>
      <c r="D159" s="7" t="s">
        <v>622</v>
      </c>
      <c r="E159" s="7" t="s">
        <v>623</v>
      </c>
      <c r="F159" s="7" t="s">
        <v>624</v>
      </c>
      <c r="G159" s="7" t="s">
        <v>625</v>
      </c>
      <c r="H159" s="7" t="s">
        <v>626</v>
      </c>
      <c r="I159" s="7" t="s">
        <v>627</v>
      </c>
      <c r="J159" s="7" t="s">
        <v>628</v>
      </c>
      <c r="K159" s="7" t="s">
        <v>629</v>
      </c>
      <c r="L159" s="11">
        <f t="shared" si="43"/>
        <v>5</v>
      </c>
      <c r="M159" s="11" t="str">
        <f t="shared" si="44"/>
        <v>OK</v>
      </c>
      <c r="N159" s="44" t="s">
        <v>246</v>
      </c>
      <c r="O159" s="44" t="s">
        <v>74</v>
      </c>
      <c r="P159" s="44">
        <v>2</v>
      </c>
      <c r="Q159" s="44" t="s">
        <v>51</v>
      </c>
      <c r="R159" s="44" t="s">
        <v>52</v>
      </c>
      <c r="S159" s="44">
        <v>0</v>
      </c>
      <c r="T159" s="44">
        <v>0</v>
      </c>
      <c r="U159" s="44" t="s">
        <v>620</v>
      </c>
      <c r="V159" s="44" t="s">
        <v>955</v>
      </c>
      <c r="W159" s="44"/>
      <c r="X159" s="44"/>
      <c r="Y159" s="44"/>
      <c r="Z159" s="44"/>
      <c r="AA159" s="44"/>
      <c r="AB159" s="44" t="s">
        <v>625</v>
      </c>
      <c r="AC159" s="44" t="s">
        <v>626</v>
      </c>
      <c r="AD159" s="44" t="s">
        <v>813</v>
      </c>
      <c r="AE159" s="44" t="s">
        <v>550</v>
      </c>
      <c r="AF159" s="11">
        <f t="shared" si="45"/>
        <v>0</v>
      </c>
      <c r="AG159" s="11">
        <f t="shared" si="46"/>
        <v>0</v>
      </c>
      <c r="AH159" s="11">
        <f t="shared" si="47"/>
        <v>0</v>
      </c>
      <c r="AI159" s="11">
        <f t="shared" si="48"/>
        <v>0</v>
      </c>
      <c r="AJ159" s="11">
        <f t="shared" si="49"/>
        <v>0</v>
      </c>
      <c r="AK159" s="11">
        <f t="shared" si="50"/>
        <v>0</v>
      </c>
      <c r="AL159" s="11" t="str">
        <f t="shared" si="51"/>
        <v/>
      </c>
      <c r="AM159" s="11" t="str">
        <f t="shared" si="52"/>
        <v/>
      </c>
      <c r="AN159" s="11" t="str">
        <f>IF(AND($O159=$B$4,OR($Q159="COMMUN",$Q159=$D$4),$R159="POS"),COUNTIFS($O$83:$O159,$B$4,$Q$83:$Q159,"COMMUN",$R$83:$R159,"POS")+COUNTIFS($O$83:$O159,$B$4,$Q$83:$Q159,$D$4,$R$83:$R159,"POS"),"")</f>
        <v/>
      </c>
      <c r="AO159" s="11" t="str">
        <f t="shared" si="53"/>
        <v/>
      </c>
      <c r="AP159" s="11" t="str">
        <f t="shared" si="54"/>
        <v/>
      </c>
      <c r="AQ159" s="11">
        <f t="shared" si="55"/>
        <v>0</v>
      </c>
    </row>
    <row r="160" spans="1:43" ht="80.099999999999994" customHeight="1">
      <c r="A160" s="45" t="s">
        <v>247</v>
      </c>
      <c r="B160" s="7" t="s">
        <v>620</v>
      </c>
      <c r="C160" s="7" t="s">
        <v>956</v>
      </c>
      <c r="D160" s="7" t="s">
        <v>622</v>
      </c>
      <c r="E160" s="7" t="s">
        <v>623</v>
      </c>
      <c r="F160" s="7" t="s">
        <v>624</v>
      </c>
      <c r="G160" s="7" t="s">
        <v>625</v>
      </c>
      <c r="H160" s="7" t="s">
        <v>626</v>
      </c>
      <c r="I160" s="7" t="s">
        <v>627</v>
      </c>
      <c r="J160" s="7" t="s">
        <v>628</v>
      </c>
      <c r="K160" s="7" t="s">
        <v>629</v>
      </c>
      <c r="L160" s="11">
        <f t="shared" si="43"/>
        <v>5</v>
      </c>
      <c r="M160" s="11" t="str">
        <f t="shared" si="44"/>
        <v>OK</v>
      </c>
      <c r="N160" s="44" t="s">
        <v>248</v>
      </c>
      <c r="O160" s="44" t="s">
        <v>74</v>
      </c>
      <c r="P160" s="44">
        <v>3</v>
      </c>
      <c r="Q160" s="44" t="s">
        <v>51</v>
      </c>
      <c r="R160" s="44" t="s">
        <v>52</v>
      </c>
      <c r="S160" s="44">
        <v>0</v>
      </c>
      <c r="T160" s="44">
        <v>0</v>
      </c>
      <c r="U160" s="44" t="s">
        <v>620</v>
      </c>
      <c r="V160" s="44" t="s">
        <v>957</v>
      </c>
      <c r="W160" s="44"/>
      <c r="X160" s="44"/>
      <c r="Y160" s="44"/>
      <c r="Z160" s="44"/>
      <c r="AA160" s="44"/>
      <c r="AB160" s="44" t="s">
        <v>625</v>
      </c>
      <c r="AC160" s="44" t="s">
        <v>626</v>
      </c>
      <c r="AD160" s="44" t="s">
        <v>813</v>
      </c>
      <c r="AE160" s="44" t="s">
        <v>550</v>
      </c>
      <c r="AF160" s="11">
        <f t="shared" si="45"/>
        <v>0</v>
      </c>
      <c r="AG160" s="11">
        <f t="shared" si="46"/>
        <v>0</v>
      </c>
      <c r="AH160" s="11">
        <f t="shared" si="47"/>
        <v>0</v>
      </c>
      <c r="AI160" s="11">
        <f t="shared" si="48"/>
        <v>0</v>
      </c>
      <c r="AJ160" s="11">
        <f t="shared" si="49"/>
        <v>0</v>
      </c>
      <c r="AK160" s="11">
        <f t="shared" si="50"/>
        <v>0</v>
      </c>
      <c r="AL160" s="11" t="str">
        <f t="shared" si="51"/>
        <v/>
      </c>
      <c r="AM160" s="11" t="str">
        <f t="shared" si="52"/>
        <v/>
      </c>
      <c r="AN160" s="11" t="str">
        <f>IF(AND($O160=$B$4,OR($Q160="COMMUN",$Q160=$D$4),$R160="POS"),COUNTIFS($O$83:$O160,$B$4,$Q$83:$Q160,"COMMUN",$R$83:$R160,"POS")+COUNTIFS($O$83:$O160,$B$4,$Q$83:$Q160,$D$4,$R$83:$R160,"POS"),"")</f>
        <v/>
      </c>
      <c r="AO160" s="11" t="str">
        <f t="shared" si="53"/>
        <v/>
      </c>
      <c r="AP160" s="11" t="str">
        <f t="shared" si="54"/>
        <v/>
      </c>
      <c r="AQ160" s="11">
        <f t="shared" si="55"/>
        <v>0</v>
      </c>
    </row>
    <row r="161" spans="1:43" ht="80.099999999999994" customHeight="1">
      <c r="A161" s="45" t="s">
        <v>249</v>
      </c>
      <c r="B161" s="7" t="s">
        <v>620</v>
      </c>
      <c r="C161" s="7" t="s">
        <v>958</v>
      </c>
      <c r="D161" s="7" t="s">
        <v>622</v>
      </c>
      <c r="E161" s="7" t="s">
        <v>623</v>
      </c>
      <c r="F161" s="7" t="s">
        <v>624</v>
      </c>
      <c r="G161" s="7" t="s">
        <v>625</v>
      </c>
      <c r="H161" s="7" t="s">
        <v>626</v>
      </c>
      <c r="I161" s="7" t="s">
        <v>627</v>
      </c>
      <c r="J161" s="7" t="s">
        <v>628</v>
      </c>
      <c r="K161" s="7" t="s">
        <v>629</v>
      </c>
      <c r="L161" s="11">
        <f t="shared" si="43"/>
        <v>5</v>
      </c>
      <c r="M161" s="11" t="str">
        <f t="shared" si="44"/>
        <v>OK</v>
      </c>
      <c r="N161" s="44" t="s">
        <v>250</v>
      </c>
      <c r="O161" s="44" t="s">
        <v>74</v>
      </c>
      <c r="P161" s="44">
        <v>4</v>
      </c>
      <c r="Q161" s="44" t="s">
        <v>51</v>
      </c>
      <c r="R161" s="44" t="s">
        <v>52</v>
      </c>
      <c r="S161" s="44">
        <v>0</v>
      </c>
      <c r="T161" s="44">
        <v>0</v>
      </c>
      <c r="U161" s="44" t="s">
        <v>620</v>
      </c>
      <c r="V161" s="44" t="s">
        <v>959</v>
      </c>
      <c r="W161" s="44"/>
      <c r="X161" s="44"/>
      <c r="Y161" s="44"/>
      <c r="Z161" s="44"/>
      <c r="AA161" s="44"/>
      <c r="AB161" s="44" t="s">
        <v>625</v>
      </c>
      <c r="AC161" s="44" t="s">
        <v>626</v>
      </c>
      <c r="AD161" s="44" t="s">
        <v>813</v>
      </c>
      <c r="AE161" s="44" t="s">
        <v>550</v>
      </c>
      <c r="AF161" s="11">
        <f t="shared" si="45"/>
        <v>0</v>
      </c>
      <c r="AG161" s="11">
        <f t="shared" si="46"/>
        <v>0</v>
      </c>
      <c r="AH161" s="11">
        <f t="shared" si="47"/>
        <v>0</v>
      </c>
      <c r="AI161" s="11">
        <f t="shared" si="48"/>
        <v>0</v>
      </c>
      <c r="AJ161" s="11">
        <f t="shared" si="49"/>
        <v>0</v>
      </c>
      <c r="AK161" s="11">
        <f t="shared" si="50"/>
        <v>0</v>
      </c>
      <c r="AL161" s="11" t="str">
        <f t="shared" si="51"/>
        <v/>
      </c>
      <c r="AM161" s="11" t="str">
        <f t="shared" si="52"/>
        <v/>
      </c>
      <c r="AN161" s="11" t="str">
        <f>IF(AND($O161=$B$4,OR($Q161="COMMUN",$Q161=$D$4),$R161="POS"),COUNTIFS($O$83:$O161,$B$4,$Q$83:$Q161,"COMMUN",$R$83:$R161,"POS")+COUNTIFS($O$83:$O161,$B$4,$Q$83:$Q161,$D$4,$R$83:$R161,"POS"),"")</f>
        <v/>
      </c>
      <c r="AO161" s="11" t="str">
        <f t="shared" si="53"/>
        <v/>
      </c>
      <c r="AP161" s="11" t="str">
        <f t="shared" si="54"/>
        <v/>
      </c>
      <c r="AQ161" s="11">
        <f t="shared" si="55"/>
        <v>0</v>
      </c>
    </row>
    <row r="162" spans="1:43" ht="80.099999999999994" customHeight="1">
      <c r="A162" s="45" t="s">
        <v>120</v>
      </c>
      <c r="B162" s="7" t="s">
        <v>620</v>
      </c>
      <c r="C162" s="7" t="s">
        <v>960</v>
      </c>
      <c r="D162" s="7" t="s">
        <v>622</v>
      </c>
      <c r="E162" s="7" t="s">
        <v>623</v>
      </c>
      <c r="F162" s="7" t="s">
        <v>624</v>
      </c>
      <c r="G162" s="7" t="s">
        <v>625</v>
      </c>
      <c r="H162" s="7" t="s">
        <v>626</v>
      </c>
      <c r="I162" s="7" t="s">
        <v>627</v>
      </c>
      <c r="J162" s="7" t="s">
        <v>628</v>
      </c>
      <c r="K162" s="7" t="s">
        <v>629</v>
      </c>
      <c r="L162" s="11">
        <f t="shared" si="43"/>
        <v>5</v>
      </c>
      <c r="M162" s="11" t="str">
        <f t="shared" si="44"/>
        <v>OK</v>
      </c>
      <c r="N162" s="44" t="s">
        <v>251</v>
      </c>
      <c r="O162" s="44" t="s">
        <v>74</v>
      </c>
      <c r="P162" s="44">
        <v>5</v>
      </c>
      <c r="Q162" s="44" t="s">
        <v>51</v>
      </c>
      <c r="R162" s="44" t="s">
        <v>52</v>
      </c>
      <c r="S162" s="44">
        <v>0</v>
      </c>
      <c r="T162" s="44">
        <v>0</v>
      </c>
      <c r="U162" s="44" t="s">
        <v>620</v>
      </c>
      <c r="V162" s="44" t="s">
        <v>961</v>
      </c>
      <c r="W162" s="44"/>
      <c r="X162" s="44"/>
      <c r="Y162" s="44"/>
      <c r="Z162" s="44"/>
      <c r="AA162" s="44"/>
      <c r="AB162" s="44" t="s">
        <v>625</v>
      </c>
      <c r="AC162" s="44" t="s">
        <v>626</v>
      </c>
      <c r="AD162" s="44" t="s">
        <v>813</v>
      </c>
      <c r="AE162" s="44" t="s">
        <v>550</v>
      </c>
      <c r="AF162" s="11">
        <f t="shared" si="45"/>
        <v>0</v>
      </c>
      <c r="AG162" s="11">
        <f t="shared" si="46"/>
        <v>0</v>
      </c>
      <c r="AH162" s="11">
        <f t="shared" si="47"/>
        <v>0</v>
      </c>
      <c r="AI162" s="11">
        <f t="shared" si="48"/>
        <v>0</v>
      </c>
      <c r="AJ162" s="11">
        <f t="shared" si="49"/>
        <v>0</v>
      </c>
      <c r="AK162" s="11">
        <f t="shared" si="50"/>
        <v>0</v>
      </c>
      <c r="AL162" s="11" t="str">
        <f t="shared" si="51"/>
        <v/>
      </c>
      <c r="AM162" s="11" t="str">
        <f t="shared" si="52"/>
        <v/>
      </c>
      <c r="AN162" s="11" t="str">
        <f>IF(AND($O162=$B$4,OR($Q162="COMMUN",$Q162=$D$4),$R162="POS"),COUNTIFS($O$83:$O162,$B$4,$Q$83:$Q162,"COMMUN",$R$83:$R162,"POS")+COUNTIFS($O$83:$O162,$B$4,$Q$83:$Q162,$D$4,$R$83:$R162,"POS"),"")</f>
        <v/>
      </c>
      <c r="AO162" s="11" t="str">
        <f t="shared" si="53"/>
        <v/>
      </c>
      <c r="AP162" s="11" t="str">
        <f t="shared" si="54"/>
        <v/>
      </c>
      <c r="AQ162" s="11">
        <f t="shared" si="55"/>
        <v>0</v>
      </c>
    </row>
    <row r="163" spans="1:43" ht="80.099999999999994" customHeight="1">
      <c r="A163" s="45" t="s">
        <v>252</v>
      </c>
      <c r="B163" s="7" t="s">
        <v>620</v>
      </c>
      <c r="C163" s="7" t="s">
        <v>962</v>
      </c>
      <c r="D163" s="7" t="s">
        <v>622</v>
      </c>
      <c r="E163" s="7" t="s">
        <v>623</v>
      </c>
      <c r="F163" s="7" t="s">
        <v>624</v>
      </c>
      <c r="G163" s="7" t="s">
        <v>625</v>
      </c>
      <c r="H163" s="7" t="s">
        <v>626</v>
      </c>
      <c r="I163" s="7" t="s">
        <v>627</v>
      </c>
      <c r="J163" s="7" t="s">
        <v>628</v>
      </c>
      <c r="K163" s="7" t="s">
        <v>629</v>
      </c>
      <c r="L163" s="11">
        <f t="shared" si="43"/>
        <v>5</v>
      </c>
      <c r="M163" s="11" t="str">
        <f t="shared" si="44"/>
        <v>OK</v>
      </c>
      <c r="N163" s="44" t="s">
        <v>253</v>
      </c>
      <c r="O163" s="44" t="s">
        <v>113</v>
      </c>
      <c r="P163" s="44">
        <v>1</v>
      </c>
      <c r="Q163" s="44" t="s">
        <v>51</v>
      </c>
      <c r="R163" s="44" t="s">
        <v>52</v>
      </c>
      <c r="S163" s="44">
        <v>0</v>
      </c>
      <c r="T163" s="44">
        <v>0</v>
      </c>
      <c r="U163" s="44" t="s">
        <v>620</v>
      </c>
      <c r="V163" s="44" t="s">
        <v>963</v>
      </c>
      <c r="W163" s="44"/>
      <c r="X163" s="44"/>
      <c r="Y163" s="44"/>
      <c r="Z163" s="44"/>
      <c r="AA163" s="44"/>
      <c r="AB163" s="44" t="s">
        <v>625</v>
      </c>
      <c r="AC163" s="44" t="s">
        <v>626</v>
      </c>
      <c r="AD163" s="44" t="s">
        <v>813</v>
      </c>
      <c r="AE163" s="44" t="s">
        <v>550</v>
      </c>
      <c r="AF163" s="11">
        <f t="shared" si="45"/>
        <v>0</v>
      </c>
      <c r="AG163" s="11">
        <f t="shared" si="46"/>
        <v>0</v>
      </c>
      <c r="AH163" s="11">
        <f t="shared" si="47"/>
        <v>0</v>
      </c>
      <c r="AI163" s="11">
        <f t="shared" si="48"/>
        <v>0</v>
      </c>
      <c r="AJ163" s="11">
        <f t="shared" si="49"/>
        <v>0</v>
      </c>
      <c r="AK163" s="11">
        <f t="shared" si="50"/>
        <v>0</v>
      </c>
      <c r="AL163" s="11" t="str">
        <f t="shared" si="51"/>
        <v/>
      </c>
      <c r="AM163" s="11" t="str">
        <f t="shared" si="52"/>
        <v/>
      </c>
      <c r="AN163" s="11" t="str">
        <f>IF(AND($O163=$B$4,OR($Q163="COMMUN",$Q163=$D$4),$R163="POS"),COUNTIFS($O$83:$O163,$B$4,$Q$83:$Q163,"COMMUN",$R$83:$R163,"POS")+COUNTIFS($O$83:$O163,$B$4,$Q$83:$Q163,$D$4,$R$83:$R163,"POS"),"")</f>
        <v/>
      </c>
      <c r="AO163" s="11" t="str">
        <f t="shared" si="53"/>
        <v/>
      </c>
      <c r="AP163" s="11" t="str">
        <f t="shared" si="54"/>
        <v/>
      </c>
      <c r="AQ163" s="11">
        <f t="shared" si="55"/>
        <v>0</v>
      </c>
    </row>
    <row r="164" spans="1:43" ht="80.099999999999994" customHeight="1">
      <c r="A164" s="45" t="s">
        <v>254</v>
      </c>
      <c r="B164" s="7" t="s">
        <v>620</v>
      </c>
      <c r="C164" s="7" t="s">
        <v>964</v>
      </c>
      <c r="D164" s="7" t="s">
        <v>622</v>
      </c>
      <c r="E164" s="7" t="s">
        <v>623</v>
      </c>
      <c r="F164" s="7" t="s">
        <v>624</v>
      </c>
      <c r="G164" s="7" t="s">
        <v>625</v>
      </c>
      <c r="H164" s="7" t="s">
        <v>626</v>
      </c>
      <c r="I164" s="7" t="s">
        <v>627</v>
      </c>
      <c r="J164" s="7" t="s">
        <v>628</v>
      </c>
      <c r="K164" s="7" t="s">
        <v>629</v>
      </c>
      <c r="L164" s="11">
        <f t="shared" si="43"/>
        <v>5</v>
      </c>
      <c r="M164" s="11" t="str">
        <f t="shared" si="44"/>
        <v>OK</v>
      </c>
      <c r="N164" s="44" t="s">
        <v>255</v>
      </c>
      <c r="O164" s="44" t="s">
        <v>113</v>
      </c>
      <c r="P164" s="44">
        <v>2</v>
      </c>
      <c r="Q164" s="44" t="s">
        <v>51</v>
      </c>
      <c r="R164" s="44" t="s">
        <v>52</v>
      </c>
      <c r="S164" s="44">
        <v>0</v>
      </c>
      <c r="T164" s="44">
        <v>0</v>
      </c>
      <c r="U164" s="44" t="s">
        <v>620</v>
      </c>
      <c r="V164" s="44" t="s">
        <v>965</v>
      </c>
      <c r="W164" s="44"/>
      <c r="X164" s="44"/>
      <c r="Y164" s="44"/>
      <c r="Z164" s="44"/>
      <c r="AA164" s="44"/>
      <c r="AB164" s="44" t="s">
        <v>625</v>
      </c>
      <c r="AC164" s="44" t="s">
        <v>626</v>
      </c>
      <c r="AD164" s="44" t="s">
        <v>813</v>
      </c>
      <c r="AE164" s="44" t="s">
        <v>550</v>
      </c>
      <c r="AF164" s="11">
        <f t="shared" si="45"/>
        <v>0</v>
      </c>
      <c r="AG164" s="11">
        <f t="shared" si="46"/>
        <v>0</v>
      </c>
      <c r="AH164" s="11">
        <f t="shared" si="47"/>
        <v>0</v>
      </c>
      <c r="AI164" s="11">
        <f t="shared" si="48"/>
        <v>0</v>
      </c>
      <c r="AJ164" s="11">
        <f t="shared" si="49"/>
        <v>0</v>
      </c>
      <c r="AK164" s="11">
        <f t="shared" si="50"/>
        <v>0</v>
      </c>
      <c r="AL164" s="11" t="str">
        <f t="shared" si="51"/>
        <v/>
      </c>
      <c r="AM164" s="11" t="str">
        <f t="shared" si="52"/>
        <v/>
      </c>
      <c r="AN164" s="11" t="str">
        <f>IF(AND($O164=$B$4,OR($Q164="COMMUN",$Q164=$D$4),$R164="POS"),COUNTIFS($O$83:$O164,$B$4,$Q$83:$Q164,"COMMUN",$R$83:$R164,"POS")+COUNTIFS($O$83:$O164,$B$4,$Q$83:$Q164,$D$4,$R$83:$R164,"POS"),"")</f>
        <v/>
      </c>
      <c r="AO164" s="11" t="str">
        <f t="shared" si="53"/>
        <v/>
      </c>
      <c r="AP164" s="11" t="str">
        <f t="shared" si="54"/>
        <v/>
      </c>
      <c r="AQ164" s="11">
        <f t="shared" si="55"/>
        <v>0</v>
      </c>
    </row>
    <row r="165" spans="1:43" ht="80.099999999999994" customHeight="1">
      <c r="A165" s="45" t="s">
        <v>256</v>
      </c>
      <c r="B165" s="7" t="s">
        <v>620</v>
      </c>
      <c r="C165" s="7" t="s">
        <v>966</v>
      </c>
      <c r="D165" s="7" t="s">
        <v>622</v>
      </c>
      <c r="E165" s="7" t="s">
        <v>623</v>
      </c>
      <c r="F165" s="7" t="s">
        <v>624</v>
      </c>
      <c r="G165" s="7" t="s">
        <v>625</v>
      </c>
      <c r="H165" s="7" t="s">
        <v>626</v>
      </c>
      <c r="I165" s="7" t="s">
        <v>627</v>
      </c>
      <c r="J165" s="7" t="s">
        <v>628</v>
      </c>
      <c r="K165" s="7" t="s">
        <v>629</v>
      </c>
      <c r="L165" s="11">
        <f t="shared" si="43"/>
        <v>5</v>
      </c>
      <c r="M165" s="11" t="str">
        <f t="shared" si="44"/>
        <v>OK</v>
      </c>
      <c r="N165" s="44" t="s">
        <v>257</v>
      </c>
      <c r="O165" s="44" t="s">
        <v>113</v>
      </c>
      <c r="P165" s="44">
        <v>3</v>
      </c>
      <c r="Q165" s="44" t="s">
        <v>51</v>
      </c>
      <c r="R165" s="44" t="s">
        <v>52</v>
      </c>
      <c r="S165" s="44">
        <v>0</v>
      </c>
      <c r="T165" s="44">
        <v>0</v>
      </c>
      <c r="U165" s="44" t="s">
        <v>620</v>
      </c>
      <c r="V165" s="44" t="s">
        <v>967</v>
      </c>
      <c r="W165" s="44"/>
      <c r="X165" s="44"/>
      <c r="Y165" s="44"/>
      <c r="Z165" s="44"/>
      <c r="AA165" s="44"/>
      <c r="AB165" s="44" t="s">
        <v>625</v>
      </c>
      <c r="AC165" s="44" t="s">
        <v>626</v>
      </c>
      <c r="AD165" s="44" t="s">
        <v>813</v>
      </c>
      <c r="AE165" s="44" t="s">
        <v>550</v>
      </c>
      <c r="AF165" s="11">
        <f t="shared" si="45"/>
        <v>0</v>
      </c>
      <c r="AG165" s="11">
        <f t="shared" si="46"/>
        <v>0</v>
      </c>
      <c r="AH165" s="11">
        <f t="shared" si="47"/>
        <v>0</v>
      </c>
      <c r="AI165" s="11">
        <f t="shared" si="48"/>
        <v>0</v>
      </c>
      <c r="AJ165" s="11">
        <f t="shared" si="49"/>
        <v>0</v>
      </c>
      <c r="AK165" s="11">
        <f t="shared" si="50"/>
        <v>0</v>
      </c>
      <c r="AL165" s="11" t="str">
        <f t="shared" si="51"/>
        <v/>
      </c>
      <c r="AM165" s="11" t="str">
        <f t="shared" si="52"/>
        <v/>
      </c>
      <c r="AN165" s="11" t="str">
        <f>IF(AND($O165=$B$4,OR($Q165="COMMUN",$Q165=$D$4),$R165="POS"),COUNTIFS($O$83:$O165,$B$4,$Q$83:$Q165,"COMMUN",$R$83:$R165,"POS")+COUNTIFS($O$83:$O165,$B$4,$Q$83:$Q165,$D$4,$R$83:$R165,"POS"),"")</f>
        <v/>
      </c>
      <c r="AO165" s="11" t="str">
        <f t="shared" si="53"/>
        <v/>
      </c>
      <c r="AP165" s="11" t="str">
        <f t="shared" si="54"/>
        <v/>
      </c>
      <c r="AQ165" s="11">
        <f t="shared" si="55"/>
        <v>0</v>
      </c>
    </row>
    <row r="166" spans="1:43" ht="80.099999999999994" customHeight="1">
      <c r="A166" s="45" t="s">
        <v>259</v>
      </c>
      <c r="B166" s="7" t="s">
        <v>620</v>
      </c>
      <c r="C166" s="7" t="s">
        <v>968</v>
      </c>
      <c r="D166" s="7" t="s">
        <v>622</v>
      </c>
      <c r="E166" s="7" t="s">
        <v>623</v>
      </c>
      <c r="F166" s="7" t="s">
        <v>624</v>
      </c>
      <c r="G166" s="7" t="s">
        <v>625</v>
      </c>
      <c r="H166" s="7" t="s">
        <v>626</v>
      </c>
      <c r="I166" s="7" t="s">
        <v>627</v>
      </c>
      <c r="J166" s="7" t="s">
        <v>628</v>
      </c>
      <c r="K166" s="7" t="s">
        <v>629</v>
      </c>
      <c r="L166" s="11">
        <f t="shared" si="43"/>
        <v>5</v>
      </c>
      <c r="M166" s="11" t="str">
        <f t="shared" si="44"/>
        <v>OK</v>
      </c>
      <c r="N166" s="44" t="s">
        <v>260</v>
      </c>
      <c r="O166" s="44" t="s">
        <v>113</v>
      </c>
      <c r="P166" s="44">
        <v>4</v>
      </c>
      <c r="Q166" s="44" t="s">
        <v>51</v>
      </c>
      <c r="R166" s="44" t="s">
        <v>52</v>
      </c>
      <c r="S166" s="44">
        <v>0</v>
      </c>
      <c r="T166" s="44">
        <v>0</v>
      </c>
      <c r="U166" s="44" t="s">
        <v>620</v>
      </c>
      <c r="V166" s="44" t="s">
        <v>969</v>
      </c>
      <c r="W166" s="44"/>
      <c r="X166" s="44"/>
      <c r="Y166" s="44"/>
      <c r="Z166" s="44"/>
      <c r="AA166" s="44"/>
      <c r="AB166" s="44" t="s">
        <v>625</v>
      </c>
      <c r="AC166" s="44" t="s">
        <v>626</v>
      </c>
      <c r="AD166" s="44" t="s">
        <v>813</v>
      </c>
      <c r="AE166" s="44" t="s">
        <v>550</v>
      </c>
      <c r="AF166" s="11">
        <f t="shared" si="45"/>
        <v>0</v>
      </c>
      <c r="AG166" s="11">
        <f t="shared" si="46"/>
        <v>0</v>
      </c>
      <c r="AH166" s="11">
        <f t="shared" si="47"/>
        <v>0</v>
      </c>
      <c r="AI166" s="11">
        <f t="shared" si="48"/>
        <v>0</v>
      </c>
      <c r="AJ166" s="11">
        <f t="shared" si="49"/>
        <v>0</v>
      </c>
      <c r="AK166" s="11">
        <f t="shared" si="50"/>
        <v>0</v>
      </c>
      <c r="AL166" s="11" t="str">
        <f t="shared" si="51"/>
        <v/>
      </c>
      <c r="AM166" s="11" t="str">
        <f t="shared" si="52"/>
        <v/>
      </c>
      <c r="AN166" s="11" t="str">
        <f>IF(AND($O166=$B$4,OR($Q166="COMMUN",$Q166=$D$4),$R166="POS"),COUNTIFS($O$83:$O166,$B$4,$Q$83:$Q166,"COMMUN",$R$83:$R166,"POS")+COUNTIFS($O$83:$O166,$B$4,$Q$83:$Q166,$D$4,$R$83:$R166,"POS"),"")</f>
        <v/>
      </c>
      <c r="AO166" s="11" t="str">
        <f t="shared" si="53"/>
        <v/>
      </c>
      <c r="AP166" s="11" t="str">
        <f t="shared" si="54"/>
        <v/>
      </c>
      <c r="AQ166" s="11">
        <f t="shared" si="55"/>
        <v>0</v>
      </c>
    </row>
    <row r="167" spans="1:43" ht="80.099999999999994" customHeight="1">
      <c r="A167" s="45" t="s">
        <v>261</v>
      </c>
      <c r="B167" s="7" t="s">
        <v>620</v>
      </c>
      <c r="C167" s="7" t="s">
        <v>970</v>
      </c>
      <c r="D167" s="7" t="s">
        <v>622</v>
      </c>
      <c r="E167" s="7" t="s">
        <v>623</v>
      </c>
      <c r="F167" s="7" t="s">
        <v>624</v>
      </c>
      <c r="G167" s="7" t="s">
        <v>625</v>
      </c>
      <c r="H167" s="7" t="s">
        <v>626</v>
      </c>
      <c r="I167" s="7" t="s">
        <v>627</v>
      </c>
      <c r="J167" s="7" t="s">
        <v>628</v>
      </c>
      <c r="K167" s="7" t="s">
        <v>629</v>
      </c>
      <c r="L167" s="11">
        <f t="shared" si="43"/>
        <v>5</v>
      </c>
      <c r="M167" s="11" t="str">
        <f t="shared" si="44"/>
        <v>OK</v>
      </c>
      <c r="N167" s="44" t="s">
        <v>262</v>
      </c>
      <c r="O167" s="44" t="s">
        <v>113</v>
      </c>
      <c r="P167" s="44">
        <v>5</v>
      </c>
      <c r="Q167" s="44" t="s">
        <v>51</v>
      </c>
      <c r="R167" s="44" t="s">
        <v>52</v>
      </c>
      <c r="S167" s="44">
        <v>0</v>
      </c>
      <c r="T167" s="44">
        <v>0</v>
      </c>
      <c r="U167" s="44" t="s">
        <v>620</v>
      </c>
      <c r="V167" s="44" t="s">
        <v>971</v>
      </c>
      <c r="W167" s="44"/>
      <c r="X167" s="44"/>
      <c r="Y167" s="44"/>
      <c r="Z167" s="44"/>
      <c r="AA167" s="44"/>
      <c r="AB167" s="44" t="s">
        <v>625</v>
      </c>
      <c r="AC167" s="44" t="s">
        <v>626</v>
      </c>
      <c r="AD167" s="44" t="s">
        <v>813</v>
      </c>
      <c r="AE167" s="44" t="s">
        <v>550</v>
      </c>
      <c r="AF167" s="11">
        <f t="shared" si="45"/>
        <v>0</v>
      </c>
      <c r="AG167" s="11">
        <f t="shared" si="46"/>
        <v>0</v>
      </c>
      <c r="AH167" s="11">
        <f t="shared" si="47"/>
        <v>0</v>
      </c>
      <c r="AI167" s="11">
        <f t="shared" si="48"/>
        <v>0</v>
      </c>
      <c r="AJ167" s="11">
        <f t="shared" si="49"/>
        <v>0</v>
      </c>
      <c r="AK167" s="11">
        <f t="shared" si="50"/>
        <v>0</v>
      </c>
      <c r="AL167" s="11" t="str">
        <f t="shared" si="51"/>
        <v/>
      </c>
      <c r="AM167" s="11" t="str">
        <f t="shared" si="52"/>
        <v/>
      </c>
      <c r="AN167" s="11" t="str">
        <f>IF(AND($O167=$B$4,OR($Q167="COMMUN",$Q167=$D$4),$R167="POS"),COUNTIFS($O$83:$O167,$B$4,$Q$83:$Q167,"COMMUN",$R$83:$R167,"POS")+COUNTIFS($O$83:$O167,$B$4,$Q$83:$Q167,$D$4,$R$83:$R167,"POS"),"")</f>
        <v/>
      </c>
      <c r="AO167" s="11" t="str">
        <f t="shared" si="53"/>
        <v/>
      </c>
      <c r="AP167" s="11" t="str">
        <f t="shared" si="54"/>
        <v/>
      </c>
      <c r="AQ167" s="11">
        <f t="shared" si="55"/>
        <v>0</v>
      </c>
    </row>
    <row r="168" spans="1:43" ht="80.099999999999994" customHeight="1">
      <c r="A168" s="45" t="s">
        <v>123</v>
      </c>
      <c r="B168" s="7" t="s">
        <v>620</v>
      </c>
      <c r="C168" s="7" t="s">
        <v>972</v>
      </c>
      <c r="D168" s="7" t="s">
        <v>622</v>
      </c>
      <c r="E168" s="7" t="s">
        <v>623</v>
      </c>
      <c r="F168" s="7" t="s">
        <v>624</v>
      </c>
      <c r="G168" s="7" t="s">
        <v>625</v>
      </c>
      <c r="H168" s="7" t="s">
        <v>626</v>
      </c>
      <c r="I168" s="7" t="s">
        <v>627</v>
      </c>
      <c r="J168" s="7" t="s">
        <v>628</v>
      </c>
      <c r="K168" s="7" t="s">
        <v>629</v>
      </c>
      <c r="L168" s="11">
        <f t="shared" si="43"/>
        <v>5</v>
      </c>
      <c r="M168" s="11" t="str">
        <f t="shared" si="44"/>
        <v>OK</v>
      </c>
      <c r="N168" s="44" t="s">
        <v>263</v>
      </c>
      <c r="O168" s="44" t="s">
        <v>79</v>
      </c>
      <c r="P168" s="44">
        <v>1</v>
      </c>
      <c r="Q168" s="44" t="s">
        <v>51</v>
      </c>
      <c r="R168" s="44" t="s">
        <v>52</v>
      </c>
      <c r="S168" s="44">
        <v>0</v>
      </c>
      <c r="T168" s="44">
        <v>0</v>
      </c>
      <c r="U168" s="44" t="s">
        <v>620</v>
      </c>
      <c r="V168" s="44" t="s">
        <v>973</v>
      </c>
      <c r="W168" s="44"/>
      <c r="X168" s="44"/>
      <c r="Y168" s="44"/>
      <c r="Z168" s="44"/>
      <c r="AA168" s="44"/>
      <c r="AB168" s="44" t="s">
        <v>625</v>
      </c>
      <c r="AC168" s="44" t="s">
        <v>626</v>
      </c>
      <c r="AD168" s="44" t="s">
        <v>813</v>
      </c>
      <c r="AE168" s="44" t="s">
        <v>550</v>
      </c>
      <c r="AF168" s="11">
        <f t="shared" si="45"/>
        <v>0</v>
      </c>
      <c r="AG168" s="11">
        <f t="shared" si="46"/>
        <v>0</v>
      </c>
      <c r="AH168" s="11">
        <f t="shared" si="47"/>
        <v>0</v>
      </c>
      <c r="AI168" s="11">
        <f t="shared" si="48"/>
        <v>0</v>
      </c>
      <c r="AJ168" s="11">
        <f t="shared" si="49"/>
        <v>0</v>
      </c>
      <c r="AK168" s="11">
        <f t="shared" si="50"/>
        <v>0</v>
      </c>
      <c r="AL168" s="11" t="str">
        <f t="shared" si="51"/>
        <v/>
      </c>
      <c r="AM168" s="11" t="str">
        <f t="shared" si="52"/>
        <v/>
      </c>
      <c r="AN168" s="11" t="str">
        <f>IF(AND($O168=$B$4,OR($Q168="COMMUN",$Q168=$D$4),$R168="POS"),COUNTIFS($O$83:$O168,$B$4,$Q$83:$Q168,"COMMUN",$R$83:$R168,"POS")+COUNTIFS($O$83:$O168,$B$4,$Q$83:$Q168,$D$4,$R$83:$R168,"POS"),"")</f>
        <v/>
      </c>
      <c r="AO168" s="11" t="str">
        <f t="shared" si="53"/>
        <v/>
      </c>
      <c r="AP168" s="11" t="str">
        <f t="shared" si="54"/>
        <v/>
      </c>
      <c r="AQ168" s="11">
        <f t="shared" si="55"/>
        <v>0</v>
      </c>
    </row>
    <row r="169" spans="1:43" ht="80.099999999999994" customHeight="1">
      <c r="A169" s="45" t="s">
        <v>264</v>
      </c>
      <c r="B169" s="7" t="s">
        <v>620</v>
      </c>
      <c r="C169" s="7" t="s">
        <v>974</v>
      </c>
      <c r="D169" s="7" t="s">
        <v>622</v>
      </c>
      <c r="E169" s="7" t="s">
        <v>623</v>
      </c>
      <c r="F169" s="7" t="s">
        <v>624</v>
      </c>
      <c r="G169" s="7" t="s">
        <v>625</v>
      </c>
      <c r="H169" s="7" t="s">
        <v>626</v>
      </c>
      <c r="I169" s="7" t="s">
        <v>627</v>
      </c>
      <c r="J169" s="7" t="s">
        <v>628</v>
      </c>
      <c r="K169" s="7" t="s">
        <v>629</v>
      </c>
      <c r="L169" s="11">
        <f t="shared" si="43"/>
        <v>5</v>
      </c>
      <c r="M169" s="11" t="str">
        <f t="shared" si="44"/>
        <v>OK</v>
      </c>
      <c r="N169" s="44" t="s">
        <v>265</v>
      </c>
      <c r="O169" s="44" t="s">
        <v>79</v>
      </c>
      <c r="P169" s="44">
        <v>2</v>
      </c>
      <c r="Q169" s="44" t="s">
        <v>51</v>
      </c>
      <c r="R169" s="44" t="s">
        <v>52</v>
      </c>
      <c r="S169" s="44">
        <v>0</v>
      </c>
      <c r="T169" s="44">
        <v>0</v>
      </c>
      <c r="U169" s="44" t="s">
        <v>620</v>
      </c>
      <c r="V169" s="44" t="s">
        <v>975</v>
      </c>
      <c r="W169" s="44"/>
      <c r="X169" s="44"/>
      <c r="Y169" s="44"/>
      <c r="Z169" s="44"/>
      <c r="AA169" s="44"/>
      <c r="AB169" s="44" t="s">
        <v>625</v>
      </c>
      <c r="AC169" s="44" t="s">
        <v>626</v>
      </c>
      <c r="AD169" s="44" t="s">
        <v>813</v>
      </c>
      <c r="AE169" s="44" t="s">
        <v>550</v>
      </c>
      <c r="AF169" s="11">
        <f t="shared" si="45"/>
        <v>0</v>
      </c>
      <c r="AG169" s="11">
        <f t="shared" si="46"/>
        <v>0</v>
      </c>
      <c r="AH169" s="11">
        <f t="shared" si="47"/>
        <v>0</v>
      </c>
      <c r="AI169" s="11">
        <f t="shared" si="48"/>
        <v>0</v>
      </c>
      <c r="AJ169" s="11">
        <f t="shared" si="49"/>
        <v>0</v>
      </c>
      <c r="AK169" s="11">
        <f t="shared" si="50"/>
        <v>0</v>
      </c>
      <c r="AL169" s="11" t="str">
        <f t="shared" si="51"/>
        <v/>
      </c>
      <c r="AM169" s="11" t="str">
        <f t="shared" si="52"/>
        <v/>
      </c>
      <c r="AN169" s="11" t="str">
        <f>IF(AND($O169=$B$4,OR($Q169="COMMUN",$Q169=$D$4),$R169="POS"),COUNTIFS($O$83:$O169,$B$4,$Q$83:$Q169,"COMMUN",$R$83:$R169,"POS")+COUNTIFS($O$83:$O169,$B$4,$Q$83:$Q169,$D$4,$R$83:$R169,"POS"),"")</f>
        <v/>
      </c>
      <c r="AO169" s="11" t="str">
        <f t="shared" si="53"/>
        <v/>
      </c>
      <c r="AP169" s="11" t="str">
        <f t="shared" si="54"/>
        <v/>
      </c>
      <c r="AQ169" s="11">
        <f t="shared" si="55"/>
        <v>0</v>
      </c>
    </row>
    <row r="170" spans="1:43" ht="80.099999999999994" customHeight="1">
      <c r="A170" s="45" t="s">
        <v>266</v>
      </c>
      <c r="B170" s="7" t="s">
        <v>620</v>
      </c>
      <c r="C170" s="7" t="s">
        <v>976</v>
      </c>
      <c r="D170" s="7" t="s">
        <v>622</v>
      </c>
      <c r="E170" s="7" t="s">
        <v>623</v>
      </c>
      <c r="F170" s="7" t="s">
        <v>624</v>
      </c>
      <c r="G170" s="7" t="s">
        <v>625</v>
      </c>
      <c r="H170" s="7" t="s">
        <v>626</v>
      </c>
      <c r="I170" s="7" t="s">
        <v>627</v>
      </c>
      <c r="J170" s="7" t="s">
        <v>628</v>
      </c>
      <c r="K170" s="7" t="s">
        <v>629</v>
      </c>
      <c r="L170" s="11">
        <f t="shared" si="43"/>
        <v>5</v>
      </c>
      <c r="M170" s="11" t="str">
        <f t="shared" si="44"/>
        <v>OK</v>
      </c>
      <c r="N170" s="44" t="s">
        <v>267</v>
      </c>
      <c r="O170" s="44" t="s">
        <v>79</v>
      </c>
      <c r="P170" s="44">
        <v>3</v>
      </c>
      <c r="Q170" s="44" t="s">
        <v>51</v>
      </c>
      <c r="R170" s="44" t="s">
        <v>52</v>
      </c>
      <c r="S170" s="44">
        <v>0</v>
      </c>
      <c r="T170" s="44">
        <v>0</v>
      </c>
      <c r="U170" s="44" t="s">
        <v>620</v>
      </c>
      <c r="V170" s="44" t="s">
        <v>977</v>
      </c>
      <c r="W170" s="44"/>
      <c r="X170" s="44"/>
      <c r="Y170" s="44"/>
      <c r="Z170" s="44"/>
      <c r="AA170" s="44"/>
      <c r="AB170" s="44" t="s">
        <v>625</v>
      </c>
      <c r="AC170" s="44" t="s">
        <v>626</v>
      </c>
      <c r="AD170" s="44" t="s">
        <v>813</v>
      </c>
      <c r="AE170" s="44" t="s">
        <v>550</v>
      </c>
      <c r="AF170" s="11">
        <f t="shared" si="45"/>
        <v>0</v>
      </c>
      <c r="AG170" s="11">
        <f t="shared" si="46"/>
        <v>0</v>
      </c>
      <c r="AH170" s="11">
        <f t="shared" si="47"/>
        <v>0</v>
      </c>
      <c r="AI170" s="11">
        <f t="shared" si="48"/>
        <v>0</v>
      </c>
      <c r="AJ170" s="11">
        <f t="shared" si="49"/>
        <v>0</v>
      </c>
      <c r="AK170" s="11">
        <f t="shared" si="50"/>
        <v>0</v>
      </c>
      <c r="AL170" s="11" t="str">
        <f t="shared" si="51"/>
        <v/>
      </c>
      <c r="AM170" s="11" t="str">
        <f t="shared" si="52"/>
        <v/>
      </c>
      <c r="AN170" s="11" t="str">
        <f>IF(AND($O170=$B$4,OR($Q170="COMMUN",$Q170=$D$4),$R170="POS"),COUNTIFS($O$83:$O170,$B$4,$Q$83:$Q170,"COMMUN",$R$83:$R170,"POS")+COUNTIFS($O$83:$O170,$B$4,$Q$83:$Q170,$D$4,$R$83:$R170,"POS"),"")</f>
        <v/>
      </c>
      <c r="AO170" s="11" t="str">
        <f t="shared" si="53"/>
        <v/>
      </c>
      <c r="AP170" s="11" t="str">
        <f t="shared" si="54"/>
        <v/>
      </c>
      <c r="AQ170" s="11">
        <f t="shared" si="55"/>
        <v>0</v>
      </c>
    </row>
    <row r="171" spans="1:43" ht="80.099999999999994" customHeight="1">
      <c r="A171" s="45" t="s">
        <v>268</v>
      </c>
      <c r="B171" s="7" t="s">
        <v>620</v>
      </c>
      <c r="C171" s="7" t="s">
        <v>978</v>
      </c>
      <c r="D171" s="7" t="s">
        <v>622</v>
      </c>
      <c r="E171" s="7" t="s">
        <v>623</v>
      </c>
      <c r="F171" s="7" t="s">
        <v>624</v>
      </c>
      <c r="G171" s="7" t="s">
        <v>625</v>
      </c>
      <c r="H171" s="7" t="s">
        <v>626</v>
      </c>
      <c r="I171" s="7" t="s">
        <v>627</v>
      </c>
      <c r="J171" s="7" t="s">
        <v>628</v>
      </c>
      <c r="K171" s="7" t="s">
        <v>629</v>
      </c>
      <c r="L171" s="11">
        <f t="shared" si="43"/>
        <v>5</v>
      </c>
      <c r="M171" s="11" t="str">
        <f t="shared" si="44"/>
        <v>OK</v>
      </c>
      <c r="N171" s="44" t="s">
        <v>269</v>
      </c>
      <c r="O171" s="44" t="s">
        <v>79</v>
      </c>
      <c r="P171" s="44">
        <v>4</v>
      </c>
      <c r="Q171" s="44" t="s">
        <v>51</v>
      </c>
      <c r="R171" s="44" t="s">
        <v>52</v>
      </c>
      <c r="S171" s="44">
        <v>0</v>
      </c>
      <c r="T171" s="44">
        <v>0</v>
      </c>
      <c r="U171" s="44" t="s">
        <v>620</v>
      </c>
      <c r="V171" s="44" t="s">
        <v>979</v>
      </c>
      <c r="W171" s="44"/>
      <c r="X171" s="44"/>
      <c r="Y171" s="44"/>
      <c r="Z171" s="44"/>
      <c r="AA171" s="44"/>
      <c r="AB171" s="44" t="s">
        <v>625</v>
      </c>
      <c r="AC171" s="44" t="s">
        <v>626</v>
      </c>
      <c r="AD171" s="44" t="s">
        <v>813</v>
      </c>
      <c r="AE171" s="44" t="s">
        <v>550</v>
      </c>
      <c r="AF171" s="11">
        <f t="shared" si="45"/>
        <v>0</v>
      </c>
      <c r="AG171" s="11">
        <f t="shared" si="46"/>
        <v>0</v>
      </c>
      <c r="AH171" s="11">
        <f t="shared" si="47"/>
        <v>0</v>
      </c>
      <c r="AI171" s="11">
        <f t="shared" si="48"/>
        <v>0</v>
      </c>
      <c r="AJ171" s="11">
        <f t="shared" si="49"/>
        <v>0</v>
      </c>
      <c r="AK171" s="11">
        <f t="shared" si="50"/>
        <v>0</v>
      </c>
      <c r="AL171" s="11" t="str">
        <f t="shared" si="51"/>
        <v/>
      </c>
      <c r="AM171" s="11" t="str">
        <f t="shared" si="52"/>
        <v/>
      </c>
      <c r="AN171" s="11" t="str">
        <f>IF(AND($O171=$B$4,OR($Q171="COMMUN",$Q171=$D$4),$R171="POS"),COUNTIFS($O$83:$O171,$B$4,$Q$83:$Q171,"COMMUN",$R$83:$R171,"POS")+COUNTIFS($O$83:$O171,$B$4,$Q$83:$Q171,$D$4,$R$83:$R171,"POS"),"")</f>
        <v/>
      </c>
      <c r="AO171" s="11" t="str">
        <f t="shared" si="53"/>
        <v/>
      </c>
      <c r="AP171" s="11" t="str">
        <f t="shared" si="54"/>
        <v/>
      </c>
      <c r="AQ171" s="11">
        <f t="shared" si="55"/>
        <v>0</v>
      </c>
    </row>
    <row r="172" spans="1:43" ht="80.099999999999994" customHeight="1">
      <c r="A172" s="45" t="s">
        <v>270</v>
      </c>
      <c r="B172" s="7" t="s">
        <v>620</v>
      </c>
      <c r="C172" s="7" t="s">
        <v>980</v>
      </c>
      <c r="D172" s="7" t="s">
        <v>622</v>
      </c>
      <c r="E172" s="7" t="s">
        <v>623</v>
      </c>
      <c r="F172" s="7" t="s">
        <v>624</v>
      </c>
      <c r="G172" s="7" t="s">
        <v>625</v>
      </c>
      <c r="H172" s="7" t="s">
        <v>626</v>
      </c>
      <c r="I172" s="7" t="s">
        <v>627</v>
      </c>
      <c r="J172" s="7" t="s">
        <v>628</v>
      </c>
      <c r="K172" s="7" t="s">
        <v>629</v>
      </c>
      <c r="L172" s="11">
        <f t="shared" si="43"/>
        <v>5</v>
      </c>
      <c r="M172" s="11" t="str">
        <f t="shared" si="44"/>
        <v>OK</v>
      </c>
      <c r="N172" s="44" t="s">
        <v>271</v>
      </c>
      <c r="O172" s="44" t="s">
        <v>79</v>
      </c>
      <c r="P172" s="44">
        <v>5</v>
      </c>
      <c r="Q172" s="44" t="s">
        <v>51</v>
      </c>
      <c r="R172" s="44" t="s">
        <v>52</v>
      </c>
      <c r="S172" s="44">
        <v>0</v>
      </c>
      <c r="T172" s="44">
        <v>0</v>
      </c>
      <c r="U172" s="44" t="s">
        <v>620</v>
      </c>
      <c r="V172" s="44" t="s">
        <v>981</v>
      </c>
      <c r="W172" s="44"/>
      <c r="X172" s="44"/>
      <c r="Y172" s="44"/>
      <c r="Z172" s="44"/>
      <c r="AA172" s="44"/>
      <c r="AB172" s="44" t="s">
        <v>625</v>
      </c>
      <c r="AC172" s="44" t="s">
        <v>626</v>
      </c>
      <c r="AD172" s="44" t="s">
        <v>813</v>
      </c>
      <c r="AE172" s="44" t="s">
        <v>550</v>
      </c>
      <c r="AF172" s="11">
        <f t="shared" si="45"/>
        <v>0</v>
      </c>
      <c r="AG172" s="11">
        <f t="shared" si="46"/>
        <v>0</v>
      </c>
      <c r="AH172" s="11">
        <f t="shared" si="47"/>
        <v>0</v>
      </c>
      <c r="AI172" s="11">
        <f t="shared" si="48"/>
        <v>0</v>
      </c>
      <c r="AJ172" s="11">
        <f t="shared" si="49"/>
        <v>0</v>
      </c>
      <c r="AK172" s="11">
        <f t="shared" si="50"/>
        <v>0</v>
      </c>
      <c r="AL172" s="11" t="str">
        <f t="shared" si="51"/>
        <v/>
      </c>
      <c r="AM172" s="11" t="str">
        <f t="shared" si="52"/>
        <v/>
      </c>
      <c r="AN172" s="11" t="str">
        <f>IF(AND($O172=$B$4,OR($Q172="COMMUN",$Q172=$D$4),$R172="POS"),COUNTIFS($O$83:$O172,$B$4,$Q$83:$Q172,"COMMUN",$R$83:$R172,"POS")+COUNTIFS($O$83:$O172,$B$4,$Q$83:$Q172,$D$4,$R$83:$R172,"POS"),"")</f>
        <v/>
      </c>
      <c r="AO172" s="11" t="str">
        <f t="shared" si="53"/>
        <v/>
      </c>
      <c r="AP172" s="11" t="str">
        <f t="shared" si="54"/>
        <v/>
      </c>
      <c r="AQ172" s="11">
        <f t="shared" si="55"/>
        <v>0</v>
      </c>
    </row>
    <row r="173" spans="1:43" ht="80.099999999999994" customHeight="1">
      <c r="A173" s="45" t="s">
        <v>272</v>
      </c>
      <c r="B173" s="7" t="s">
        <v>620</v>
      </c>
      <c r="C173" s="7" t="s">
        <v>982</v>
      </c>
      <c r="D173" s="7" t="s">
        <v>622</v>
      </c>
      <c r="E173" s="7" t="s">
        <v>623</v>
      </c>
      <c r="F173" s="7" t="s">
        <v>624</v>
      </c>
      <c r="G173" s="7" t="s">
        <v>625</v>
      </c>
      <c r="H173" s="7" t="s">
        <v>626</v>
      </c>
      <c r="I173" s="7" t="s">
        <v>627</v>
      </c>
      <c r="J173" s="7" t="s">
        <v>628</v>
      </c>
      <c r="K173" s="7" t="s">
        <v>629</v>
      </c>
      <c r="L173" s="11">
        <f t="shared" si="43"/>
        <v>5</v>
      </c>
      <c r="M173" s="11" t="str">
        <f t="shared" si="44"/>
        <v>OK</v>
      </c>
      <c r="N173" s="44" t="s">
        <v>273</v>
      </c>
      <c r="O173" s="44" t="s">
        <v>118</v>
      </c>
      <c r="P173" s="44">
        <v>1</v>
      </c>
      <c r="Q173" s="44" t="s">
        <v>51</v>
      </c>
      <c r="R173" s="44" t="s">
        <v>52</v>
      </c>
      <c r="S173" s="44">
        <v>0</v>
      </c>
      <c r="T173" s="44">
        <v>0</v>
      </c>
      <c r="U173" s="44" t="s">
        <v>620</v>
      </c>
      <c r="V173" s="44" t="s">
        <v>983</v>
      </c>
      <c r="W173" s="44"/>
      <c r="X173" s="44"/>
      <c r="Y173" s="44"/>
      <c r="Z173" s="44"/>
      <c r="AA173" s="44"/>
      <c r="AB173" s="44" t="s">
        <v>625</v>
      </c>
      <c r="AC173" s="44" t="s">
        <v>626</v>
      </c>
      <c r="AD173" s="44" t="s">
        <v>813</v>
      </c>
      <c r="AE173" s="44" t="s">
        <v>550</v>
      </c>
      <c r="AF173" s="11">
        <f t="shared" si="45"/>
        <v>0</v>
      </c>
      <c r="AG173" s="11">
        <f t="shared" si="46"/>
        <v>0</v>
      </c>
      <c r="AH173" s="11">
        <f t="shared" si="47"/>
        <v>0</v>
      </c>
      <c r="AI173" s="11">
        <f t="shared" si="48"/>
        <v>0</v>
      </c>
      <c r="AJ173" s="11">
        <f t="shared" si="49"/>
        <v>0</v>
      </c>
      <c r="AK173" s="11">
        <f t="shared" si="50"/>
        <v>0</v>
      </c>
      <c r="AL173" s="11" t="str">
        <f t="shared" si="51"/>
        <v/>
      </c>
      <c r="AM173" s="11" t="str">
        <f t="shared" si="52"/>
        <v/>
      </c>
      <c r="AN173" s="11" t="str">
        <f>IF(AND($O173=$B$4,OR($Q173="COMMUN",$Q173=$D$4),$R173="POS"),COUNTIFS($O$83:$O173,$B$4,$Q$83:$Q173,"COMMUN",$R$83:$R173,"POS")+COUNTIFS($O$83:$O173,$B$4,$Q$83:$Q173,$D$4,$R$83:$R173,"POS"),"")</f>
        <v/>
      </c>
      <c r="AO173" s="11" t="str">
        <f t="shared" si="53"/>
        <v/>
      </c>
      <c r="AP173" s="11" t="str">
        <f t="shared" si="54"/>
        <v/>
      </c>
      <c r="AQ173" s="11">
        <f t="shared" si="55"/>
        <v>0</v>
      </c>
    </row>
    <row r="174" spans="1:43" ht="80.099999999999994" customHeight="1">
      <c r="A174" s="45" t="s">
        <v>274</v>
      </c>
      <c r="B174" s="7" t="s">
        <v>620</v>
      </c>
      <c r="C174" s="7" t="s">
        <v>984</v>
      </c>
      <c r="D174" s="7" t="s">
        <v>622</v>
      </c>
      <c r="E174" s="7" t="s">
        <v>623</v>
      </c>
      <c r="F174" s="7" t="s">
        <v>624</v>
      </c>
      <c r="G174" s="7" t="s">
        <v>625</v>
      </c>
      <c r="H174" s="7" t="s">
        <v>626</v>
      </c>
      <c r="I174" s="7" t="s">
        <v>627</v>
      </c>
      <c r="J174" s="7" t="s">
        <v>628</v>
      </c>
      <c r="K174" s="7" t="s">
        <v>629</v>
      </c>
      <c r="L174" s="11">
        <f t="shared" si="43"/>
        <v>5</v>
      </c>
      <c r="M174" s="11" t="str">
        <f t="shared" si="44"/>
        <v>OK</v>
      </c>
      <c r="N174" s="44" t="s">
        <v>275</v>
      </c>
      <c r="O174" s="44" t="s">
        <v>118</v>
      </c>
      <c r="P174" s="44">
        <v>2</v>
      </c>
      <c r="Q174" s="44" t="s">
        <v>51</v>
      </c>
      <c r="R174" s="44" t="s">
        <v>52</v>
      </c>
      <c r="S174" s="44">
        <v>0</v>
      </c>
      <c r="T174" s="44">
        <v>0</v>
      </c>
      <c r="U174" s="44" t="s">
        <v>620</v>
      </c>
      <c r="V174" s="44" t="s">
        <v>985</v>
      </c>
      <c r="W174" s="44"/>
      <c r="X174" s="44"/>
      <c r="Y174" s="44"/>
      <c r="Z174" s="44"/>
      <c r="AA174" s="44"/>
      <c r="AB174" s="44" t="s">
        <v>625</v>
      </c>
      <c r="AC174" s="44" t="s">
        <v>626</v>
      </c>
      <c r="AD174" s="44" t="s">
        <v>813</v>
      </c>
      <c r="AE174" s="44" t="s">
        <v>550</v>
      </c>
      <c r="AF174" s="11">
        <f t="shared" si="45"/>
        <v>0</v>
      </c>
      <c r="AG174" s="11">
        <f t="shared" si="46"/>
        <v>0</v>
      </c>
      <c r="AH174" s="11">
        <f t="shared" si="47"/>
        <v>0</v>
      </c>
      <c r="AI174" s="11">
        <f t="shared" si="48"/>
        <v>0</v>
      </c>
      <c r="AJ174" s="11">
        <f t="shared" si="49"/>
        <v>0</v>
      </c>
      <c r="AK174" s="11">
        <f t="shared" si="50"/>
        <v>0</v>
      </c>
      <c r="AL174" s="11" t="str">
        <f t="shared" si="51"/>
        <v/>
      </c>
      <c r="AM174" s="11" t="str">
        <f t="shared" si="52"/>
        <v/>
      </c>
      <c r="AN174" s="11" t="str">
        <f>IF(AND($O174=$B$4,OR($Q174="COMMUN",$Q174=$D$4),$R174="POS"),COUNTIFS($O$83:$O174,$B$4,$Q$83:$Q174,"COMMUN",$R$83:$R174,"POS")+COUNTIFS($O$83:$O174,$B$4,$Q$83:$Q174,$D$4,$R$83:$R174,"POS"),"")</f>
        <v/>
      </c>
      <c r="AO174" s="11" t="str">
        <f t="shared" si="53"/>
        <v/>
      </c>
      <c r="AP174" s="11" t="str">
        <f t="shared" si="54"/>
        <v/>
      </c>
      <c r="AQ174" s="11">
        <f t="shared" si="55"/>
        <v>0</v>
      </c>
    </row>
    <row r="175" spans="1:43" ht="80.099999999999994" customHeight="1">
      <c r="A175" s="45" t="s">
        <v>277</v>
      </c>
      <c r="B175" s="7" t="s">
        <v>620</v>
      </c>
      <c r="C175" s="7" t="s">
        <v>986</v>
      </c>
      <c r="D175" s="7" t="s">
        <v>622</v>
      </c>
      <c r="E175" s="7" t="s">
        <v>623</v>
      </c>
      <c r="F175" s="7" t="s">
        <v>624</v>
      </c>
      <c r="G175" s="7" t="s">
        <v>625</v>
      </c>
      <c r="H175" s="7" t="s">
        <v>626</v>
      </c>
      <c r="I175" s="7" t="s">
        <v>627</v>
      </c>
      <c r="J175" s="7" t="s">
        <v>628</v>
      </c>
      <c r="K175" s="7" t="s">
        <v>629</v>
      </c>
      <c r="L175" s="11">
        <f t="shared" si="43"/>
        <v>5</v>
      </c>
      <c r="M175" s="11" t="str">
        <f t="shared" si="44"/>
        <v>OK</v>
      </c>
      <c r="N175" s="44" t="s">
        <v>278</v>
      </c>
      <c r="O175" s="44" t="s">
        <v>118</v>
      </c>
      <c r="P175" s="44">
        <v>3</v>
      </c>
      <c r="Q175" s="44" t="s">
        <v>51</v>
      </c>
      <c r="R175" s="44" t="s">
        <v>52</v>
      </c>
      <c r="S175" s="44">
        <v>0</v>
      </c>
      <c r="T175" s="44">
        <v>0</v>
      </c>
      <c r="U175" s="44" t="s">
        <v>620</v>
      </c>
      <c r="V175" s="44" t="s">
        <v>987</v>
      </c>
      <c r="W175" s="44"/>
      <c r="X175" s="44"/>
      <c r="Y175" s="44"/>
      <c r="Z175" s="44"/>
      <c r="AA175" s="44"/>
      <c r="AB175" s="44" t="s">
        <v>625</v>
      </c>
      <c r="AC175" s="44" t="s">
        <v>626</v>
      </c>
      <c r="AD175" s="44" t="s">
        <v>813</v>
      </c>
      <c r="AE175" s="44" t="s">
        <v>550</v>
      </c>
      <c r="AF175" s="11">
        <f t="shared" si="45"/>
        <v>0</v>
      </c>
      <c r="AG175" s="11">
        <f t="shared" si="46"/>
        <v>0</v>
      </c>
      <c r="AH175" s="11">
        <f t="shared" si="47"/>
        <v>0</v>
      </c>
      <c r="AI175" s="11">
        <f t="shared" si="48"/>
        <v>0</v>
      </c>
      <c r="AJ175" s="11">
        <f t="shared" si="49"/>
        <v>0</v>
      </c>
      <c r="AK175" s="11">
        <f t="shared" si="50"/>
        <v>0</v>
      </c>
      <c r="AL175" s="11" t="str">
        <f t="shared" si="51"/>
        <v/>
      </c>
      <c r="AM175" s="11" t="str">
        <f t="shared" si="52"/>
        <v/>
      </c>
      <c r="AN175" s="11" t="str">
        <f>IF(AND($O175=$B$4,OR($Q175="COMMUN",$Q175=$D$4),$R175="POS"),COUNTIFS($O$83:$O175,$B$4,$Q$83:$Q175,"COMMUN",$R$83:$R175,"POS")+COUNTIFS($O$83:$O175,$B$4,$Q$83:$Q175,$D$4,$R$83:$R175,"POS"),"")</f>
        <v/>
      </c>
      <c r="AO175" s="11" t="str">
        <f t="shared" si="53"/>
        <v/>
      </c>
      <c r="AP175" s="11" t="str">
        <f t="shared" si="54"/>
        <v/>
      </c>
      <c r="AQ175" s="11">
        <f t="shared" si="55"/>
        <v>0</v>
      </c>
    </row>
    <row r="176" spans="1:43" ht="80.099999999999994" customHeight="1">
      <c r="A176" s="45" t="s">
        <v>279</v>
      </c>
      <c r="B176" s="7" t="s">
        <v>620</v>
      </c>
      <c r="C176" s="7" t="s">
        <v>988</v>
      </c>
      <c r="D176" s="7" t="s">
        <v>622</v>
      </c>
      <c r="E176" s="7" t="s">
        <v>623</v>
      </c>
      <c r="F176" s="7" t="s">
        <v>624</v>
      </c>
      <c r="G176" s="7" t="s">
        <v>625</v>
      </c>
      <c r="H176" s="7" t="s">
        <v>626</v>
      </c>
      <c r="I176" s="7" t="s">
        <v>627</v>
      </c>
      <c r="J176" s="7" t="s">
        <v>628</v>
      </c>
      <c r="K176" s="7" t="s">
        <v>629</v>
      </c>
      <c r="L176" s="11">
        <f t="shared" si="43"/>
        <v>5</v>
      </c>
      <c r="M176" s="11" t="str">
        <f t="shared" si="44"/>
        <v>OK</v>
      </c>
      <c r="N176" s="44" t="s">
        <v>280</v>
      </c>
      <c r="O176" s="44" t="s">
        <v>118</v>
      </c>
      <c r="P176" s="44">
        <v>4</v>
      </c>
      <c r="Q176" s="44" t="s">
        <v>51</v>
      </c>
      <c r="R176" s="44" t="s">
        <v>52</v>
      </c>
      <c r="S176" s="44">
        <v>0</v>
      </c>
      <c r="T176" s="44">
        <v>0</v>
      </c>
      <c r="U176" s="44" t="s">
        <v>620</v>
      </c>
      <c r="V176" s="44" t="s">
        <v>989</v>
      </c>
      <c r="W176" s="44"/>
      <c r="X176" s="44"/>
      <c r="Y176" s="44"/>
      <c r="Z176" s="44"/>
      <c r="AA176" s="44"/>
      <c r="AB176" s="44" t="s">
        <v>625</v>
      </c>
      <c r="AC176" s="44" t="s">
        <v>626</v>
      </c>
      <c r="AD176" s="44" t="s">
        <v>813</v>
      </c>
      <c r="AE176" s="44" t="s">
        <v>550</v>
      </c>
      <c r="AF176" s="11">
        <f t="shared" si="45"/>
        <v>0</v>
      </c>
      <c r="AG176" s="11">
        <f t="shared" si="46"/>
        <v>0</v>
      </c>
      <c r="AH176" s="11">
        <f t="shared" si="47"/>
        <v>0</v>
      </c>
      <c r="AI176" s="11">
        <f t="shared" si="48"/>
        <v>0</v>
      </c>
      <c r="AJ176" s="11">
        <f t="shared" si="49"/>
        <v>0</v>
      </c>
      <c r="AK176" s="11">
        <f t="shared" si="50"/>
        <v>0</v>
      </c>
      <c r="AL176" s="11" t="str">
        <f t="shared" si="51"/>
        <v/>
      </c>
      <c r="AM176" s="11" t="str">
        <f t="shared" si="52"/>
        <v/>
      </c>
      <c r="AN176" s="11" t="str">
        <f>IF(AND($O176=$B$4,OR($Q176="COMMUN",$Q176=$D$4),$R176="POS"),COUNTIFS($O$83:$O176,$B$4,$Q$83:$Q176,"COMMUN",$R$83:$R176,"POS")+COUNTIFS($O$83:$O176,$B$4,$Q$83:$Q176,$D$4,$R$83:$R176,"POS"),"")</f>
        <v/>
      </c>
      <c r="AO176" s="11" t="str">
        <f t="shared" si="53"/>
        <v/>
      </c>
      <c r="AP176" s="11" t="str">
        <f t="shared" si="54"/>
        <v/>
      </c>
      <c r="AQ176" s="11">
        <f t="shared" si="55"/>
        <v>0</v>
      </c>
    </row>
    <row r="177" spans="1:43" ht="80.099999999999994" customHeight="1">
      <c r="A177" s="45" t="s">
        <v>281</v>
      </c>
      <c r="B177" s="7" t="s">
        <v>620</v>
      </c>
      <c r="C177" s="7" t="s">
        <v>990</v>
      </c>
      <c r="D177" s="7" t="s">
        <v>622</v>
      </c>
      <c r="E177" s="7" t="s">
        <v>623</v>
      </c>
      <c r="F177" s="7" t="s">
        <v>624</v>
      </c>
      <c r="G177" s="7" t="s">
        <v>625</v>
      </c>
      <c r="H177" s="7" t="s">
        <v>626</v>
      </c>
      <c r="I177" s="7" t="s">
        <v>627</v>
      </c>
      <c r="J177" s="7" t="s">
        <v>628</v>
      </c>
      <c r="K177" s="7" t="s">
        <v>629</v>
      </c>
      <c r="L177" s="11">
        <f t="shared" si="43"/>
        <v>5</v>
      </c>
      <c r="M177" s="11" t="str">
        <f t="shared" si="44"/>
        <v>OK</v>
      </c>
      <c r="N177" s="44" t="s">
        <v>282</v>
      </c>
      <c r="O177" s="44" t="s">
        <v>118</v>
      </c>
      <c r="P177" s="44">
        <v>5</v>
      </c>
      <c r="Q177" s="44" t="s">
        <v>51</v>
      </c>
      <c r="R177" s="44" t="s">
        <v>52</v>
      </c>
      <c r="S177" s="44">
        <v>0</v>
      </c>
      <c r="T177" s="44">
        <v>0</v>
      </c>
      <c r="U177" s="44" t="s">
        <v>620</v>
      </c>
      <c r="V177" s="44" t="s">
        <v>991</v>
      </c>
      <c r="W177" s="44"/>
      <c r="X177" s="44"/>
      <c r="Y177" s="44"/>
      <c r="Z177" s="44"/>
      <c r="AA177" s="44"/>
      <c r="AB177" s="44" t="s">
        <v>625</v>
      </c>
      <c r="AC177" s="44" t="s">
        <v>626</v>
      </c>
      <c r="AD177" s="44" t="s">
        <v>813</v>
      </c>
      <c r="AE177" s="44" t="s">
        <v>550</v>
      </c>
      <c r="AF177" s="11">
        <f t="shared" si="45"/>
        <v>0</v>
      </c>
      <c r="AG177" s="11">
        <f t="shared" si="46"/>
        <v>0</v>
      </c>
      <c r="AH177" s="11">
        <f t="shared" si="47"/>
        <v>0</v>
      </c>
      <c r="AI177" s="11">
        <f t="shared" si="48"/>
        <v>0</v>
      </c>
      <c r="AJ177" s="11">
        <f t="shared" si="49"/>
        <v>0</v>
      </c>
      <c r="AK177" s="11">
        <f t="shared" si="50"/>
        <v>0</v>
      </c>
      <c r="AL177" s="11" t="str">
        <f t="shared" si="51"/>
        <v/>
      </c>
      <c r="AM177" s="11" t="str">
        <f t="shared" si="52"/>
        <v/>
      </c>
      <c r="AN177" s="11" t="str">
        <f>IF(AND($O177=$B$4,OR($Q177="COMMUN",$Q177=$D$4),$R177="POS"),COUNTIFS($O$83:$O177,$B$4,$Q$83:$Q177,"COMMUN",$R$83:$R177,"POS")+COUNTIFS($O$83:$O177,$B$4,$Q$83:$Q177,$D$4,$R$83:$R177,"POS"),"")</f>
        <v/>
      </c>
      <c r="AO177" s="11" t="str">
        <f t="shared" si="53"/>
        <v/>
      </c>
      <c r="AP177" s="11" t="str">
        <f t="shared" si="54"/>
        <v/>
      </c>
      <c r="AQ177" s="11">
        <f t="shared" si="55"/>
        <v>0</v>
      </c>
    </row>
    <row r="178" spans="1:43" ht="80.099999999999994" customHeight="1">
      <c r="A178" s="45" t="s">
        <v>125</v>
      </c>
      <c r="B178" s="7" t="s">
        <v>620</v>
      </c>
      <c r="C178" s="7" t="s">
        <v>992</v>
      </c>
      <c r="D178" s="7" t="s">
        <v>622</v>
      </c>
      <c r="E178" s="7" t="s">
        <v>623</v>
      </c>
      <c r="F178" s="7" t="s">
        <v>624</v>
      </c>
      <c r="G178" s="7" t="s">
        <v>625</v>
      </c>
      <c r="H178" s="7" t="s">
        <v>626</v>
      </c>
      <c r="I178" s="7" t="s">
        <v>627</v>
      </c>
      <c r="J178" s="7" t="s">
        <v>628</v>
      </c>
      <c r="K178" s="7" t="s">
        <v>629</v>
      </c>
      <c r="L178" s="11">
        <f t="shared" si="43"/>
        <v>5</v>
      </c>
      <c r="M178" s="11" t="str">
        <f t="shared" si="44"/>
        <v>OK</v>
      </c>
      <c r="N178" s="44" t="s">
        <v>284</v>
      </c>
      <c r="O178" s="44" t="s">
        <v>121</v>
      </c>
      <c r="P178" s="44">
        <v>1</v>
      </c>
      <c r="Q178" s="44" t="s">
        <v>51</v>
      </c>
      <c r="R178" s="44" t="s">
        <v>52</v>
      </c>
      <c r="S178" s="44">
        <v>0</v>
      </c>
      <c r="T178" s="44">
        <v>0</v>
      </c>
      <c r="U178" s="44" t="s">
        <v>620</v>
      </c>
      <c r="V178" s="44" t="s">
        <v>993</v>
      </c>
      <c r="W178" s="44"/>
      <c r="X178" s="44"/>
      <c r="Y178" s="44"/>
      <c r="Z178" s="44"/>
      <c r="AA178" s="44"/>
      <c r="AB178" s="44" t="s">
        <v>625</v>
      </c>
      <c r="AC178" s="44" t="s">
        <v>626</v>
      </c>
      <c r="AD178" s="44" t="s">
        <v>813</v>
      </c>
      <c r="AE178" s="44" t="s">
        <v>550</v>
      </c>
      <c r="AF178" s="11">
        <f t="shared" si="45"/>
        <v>0</v>
      </c>
      <c r="AG178" s="11">
        <f t="shared" si="46"/>
        <v>0</v>
      </c>
      <c r="AH178" s="11">
        <f t="shared" si="47"/>
        <v>0</v>
      </c>
      <c r="AI178" s="11">
        <f t="shared" si="48"/>
        <v>0</v>
      </c>
      <c r="AJ178" s="11">
        <f t="shared" si="49"/>
        <v>0</v>
      </c>
      <c r="AK178" s="11">
        <f t="shared" si="50"/>
        <v>0</v>
      </c>
      <c r="AL178" s="11" t="str">
        <f t="shared" si="51"/>
        <v/>
      </c>
      <c r="AM178" s="11" t="str">
        <f t="shared" si="52"/>
        <v/>
      </c>
      <c r="AN178" s="11" t="str">
        <f>IF(AND($O178=$B$4,OR($Q178="COMMUN",$Q178=$D$4),$R178="POS"),COUNTIFS($O$83:$O178,$B$4,$Q$83:$Q178,"COMMUN",$R$83:$R178,"POS")+COUNTIFS($O$83:$O178,$B$4,$Q$83:$Q178,$D$4,$R$83:$R178,"POS"),"")</f>
        <v/>
      </c>
      <c r="AO178" s="11" t="str">
        <f t="shared" si="53"/>
        <v/>
      </c>
      <c r="AP178" s="11" t="str">
        <f t="shared" si="54"/>
        <v/>
      </c>
      <c r="AQ178" s="11">
        <f t="shared" si="55"/>
        <v>0</v>
      </c>
    </row>
    <row r="179" spans="1:43" ht="80.099999999999994" customHeight="1">
      <c r="A179" s="45" t="s">
        <v>285</v>
      </c>
      <c r="B179" s="7" t="s">
        <v>620</v>
      </c>
      <c r="C179" s="7" t="s">
        <v>994</v>
      </c>
      <c r="D179" s="7" t="s">
        <v>622</v>
      </c>
      <c r="E179" s="7" t="s">
        <v>623</v>
      </c>
      <c r="F179" s="7" t="s">
        <v>624</v>
      </c>
      <c r="G179" s="7" t="s">
        <v>625</v>
      </c>
      <c r="H179" s="7" t="s">
        <v>626</v>
      </c>
      <c r="I179" s="7" t="s">
        <v>627</v>
      </c>
      <c r="J179" s="7" t="s">
        <v>628</v>
      </c>
      <c r="K179" s="7" t="s">
        <v>629</v>
      </c>
      <c r="L179" s="11">
        <f t="shared" ref="L179:L210" si="56">COUNTIF($O$83:$O$1082,A179)</f>
        <v>5</v>
      </c>
      <c r="M179" s="11" t="str">
        <f t="shared" ref="M179:M210" si="57">IF(L179&gt;=5,"OK","Critères insuffisants")</f>
        <v>OK</v>
      </c>
      <c r="N179" s="44" t="s">
        <v>286</v>
      </c>
      <c r="O179" s="44" t="s">
        <v>121</v>
      </c>
      <c r="P179" s="44">
        <v>2</v>
      </c>
      <c r="Q179" s="44" t="s">
        <v>51</v>
      </c>
      <c r="R179" s="44" t="s">
        <v>52</v>
      </c>
      <c r="S179" s="44">
        <v>0</v>
      </c>
      <c r="T179" s="44">
        <v>0</v>
      </c>
      <c r="U179" s="44" t="s">
        <v>620</v>
      </c>
      <c r="V179" s="44" t="s">
        <v>995</v>
      </c>
      <c r="W179" s="44"/>
      <c r="X179" s="44"/>
      <c r="Y179" s="44"/>
      <c r="Z179" s="44"/>
      <c r="AA179" s="44"/>
      <c r="AB179" s="44" t="s">
        <v>625</v>
      </c>
      <c r="AC179" s="44" t="s">
        <v>626</v>
      </c>
      <c r="AD179" s="44" t="s">
        <v>813</v>
      </c>
      <c r="AE179" s="44" t="s">
        <v>550</v>
      </c>
      <c r="AF179" s="11">
        <f t="shared" si="45"/>
        <v>0</v>
      </c>
      <c r="AG179" s="11">
        <f t="shared" si="46"/>
        <v>0</v>
      </c>
      <c r="AH179" s="11">
        <f t="shared" si="47"/>
        <v>0</v>
      </c>
      <c r="AI179" s="11">
        <f t="shared" si="48"/>
        <v>0</v>
      </c>
      <c r="AJ179" s="11">
        <f t="shared" si="49"/>
        <v>0</v>
      </c>
      <c r="AK179" s="11">
        <f t="shared" si="50"/>
        <v>0</v>
      </c>
      <c r="AL179" s="11" t="str">
        <f t="shared" si="51"/>
        <v/>
      </c>
      <c r="AM179" s="11" t="str">
        <f t="shared" si="52"/>
        <v/>
      </c>
      <c r="AN179" s="11" t="str">
        <f>IF(AND($O179=$B$4,OR($Q179="COMMUN",$Q179=$D$4),$R179="POS"),COUNTIFS($O$83:$O179,$B$4,$Q$83:$Q179,"COMMUN",$R$83:$R179,"POS")+COUNTIFS($O$83:$O179,$B$4,$Q$83:$Q179,$D$4,$R$83:$R179,"POS"),"")</f>
        <v/>
      </c>
      <c r="AO179" s="11" t="str">
        <f t="shared" si="53"/>
        <v/>
      </c>
      <c r="AP179" s="11" t="str">
        <f t="shared" si="54"/>
        <v/>
      </c>
      <c r="AQ179" s="11">
        <f t="shared" si="55"/>
        <v>0</v>
      </c>
    </row>
    <row r="180" spans="1:43" ht="80.099999999999994" customHeight="1">
      <c r="A180" s="45" t="s">
        <v>128</v>
      </c>
      <c r="B180" s="7" t="s">
        <v>620</v>
      </c>
      <c r="C180" s="7" t="s">
        <v>996</v>
      </c>
      <c r="D180" s="7" t="s">
        <v>622</v>
      </c>
      <c r="E180" s="7" t="s">
        <v>623</v>
      </c>
      <c r="F180" s="7" t="s">
        <v>624</v>
      </c>
      <c r="G180" s="7" t="s">
        <v>625</v>
      </c>
      <c r="H180" s="7" t="s">
        <v>626</v>
      </c>
      <c r="I180" s="7" t="s">
        <v>627</v>
      </c>
      <c r="J180" s="7" t="s">
        <v>628</v>
      </c>
      <c r="K180" s="7" t="s">
        <v>629</v>
      </c>
      <c r="L180" s="11">
        <f t="shared" si="56"/>
        <v>5</v>
      </c>
      <c r="M180" s="11" t="str">
        <f t="shared" si="57"/>
        <v>OK</v>
      </c>
      <c r="N180" s="44" t="s">
        <v>288</v>
      </c>
      <c r="O180" s="44" t="s">
        <v>121</v>
      </c>
      <c r="P180" s="44">
        <v>3</v>
      </c>
      <c r="Q180" s="44" t="s">
        <v>51</v>
      </c>
      <c r="R180" s="44" t="s">
        <v>52</v>
      </c>
      <c r="S180" s="44">
        <v>0</v>
      </c>
      <c r="T180" s="44">
        <v>0</v>
      </c>
      <c r="U180" s="44" t="s">
        <v>620</v>
      </c>
      <c r="V180" s="44" t="s">
        <v>997</v>
      </c>
      <c r="W180" s="44"/>
      <c r="X180" s="44"/>
      <c r="Y180" s="44"/>
      <c r="Z180" s="44"/>
      <c r="AA180" s="44"/>
      <c r="AB180" s="44" t="s">
        <v>625</v>
      </c>
      <c r="AC180" s="44" t="s">
        <v>626</v>
      </c>
      <c r="AD180" s="44" t="s">
        <v>813</v>
      </c>
      <c r="AE180" s="44" t="s">
        <v>550</v>
      </c>
      <c r="AF180" s="11">
        <f t="shared" si="45"/>
        <v>0</v>
      </c>
      <c r="AG180" s="11">
        <f t="shared" si="46"/>
        <v>0</v>
      </c>
      <c r="AH180" s="11">
        <f t="shared" si="47"/>
        <v>0</v>
      </c>
      <c r="AI180" s="11">
        <f t="shared" si="48"/>
        <v>0</v>
      </c>
      <c r="AJ180" s="11">
        <f t="shared" si="49"/>
        <v>0</v>
      </c>
      <c r="AK180" s="11">
        <f t="shared" si="50"/>
        <v>0</v>
      </c>
      <c r="AL180" s="11" t="str">
        <f t="shared" si="51"/>
        <v/>
      </c>
      <c r="AM180" s="11" t="str">
        <f t="shared" si="52"/>
        <v/>
      </c>
      <c r="AN180" s="11" t="str">
        <f>IF(AND($O180=$B$4,OR($Q180="COMMUN",$Q180=$D$4),$R180="POS"),COUNTIFS($O$83:$O180,$B$4,$Q$83:$Q180,"COMMUN",$R$83:$R180,"POS")+COUNTIFS($O$83:$O180,$B$4,$Q$83:$Q180,$D$4,$R$83:$R180,"POS"),"")</f>
        <v/>
      </c>
      <c r="AO180" s="11" t="str">
        <f t="shared" si="53"/>
        <v/>
      </c>
      <c r="AP180" s="11" t="str">
        <f t="shared" si="54"/>
        <v/>
      </c>
      <c r="AQ180" s="11">
        <f t="shared" si="55"/>
        <v>0</v>
      </c>
    </row>
    <row r="181" spans="1:43" ht="80.099999999999994" customHeight="1">
      <c r="A181" s="45" t="s">
        <v>289</v>
      </c>
      <c r="B181" s="7" t="s">
        <v>620</v>
      </c>
      <c r="C181" s="7" t="s">
        <v>998</v>
      </c>
      <c r="D181" s="7" t="s">
        <v>622</v>
      </c>
      <c r="E181" s="7" t="s">
        <v>623</v>
      </c>
      <c r="F181" s="7" t="s">
        <v>624</v>
      </c>
      <c r="G181" s="7" t="s">
        <v>625</v>
      </c>
      <c r="H181" s="7" t="s">
        <v>626</v>
      </c>
      <c r="I181" s="7" t="s">
        <v>627</v>
      </c>
      <c r="J181" s="7" t="s">
        <v>628</v>
      </c>
      <c r="K181" s="7" t="s">
        <v>629</v>
      </c>
      <c r="L181" s="11">
        <f t="shared" si="56"/>
        <v>5</v>
      </c>
      <c r="M181" s="11" t="str">
        <f t="shared" si="57"/>
        <v>OK</v>
      </c>
      <c r="N181" s="44" t="s">
        <v>290</v>
      </c>
      <c r="O181" s="44" t="s">
        <v>121</v>
      </c>
      <c r="P181" s="44">
        <v>4</v>
      </c>
      <c r="Q181" s="44" t="s">
        <v>51</v>
      </c>
      <c r="R181" s="44" t="s">
        <v>52</v>
      </c>
      <c r="S181" s="44">
        <v>0</v>
      </c>
      <c r="T181" s="44">
        <v>0</v>
      </c>
      <c r="U181" s="44" t="s">
        <v>620</v>
      </c>
      <c r="V181" s="44" t="s">
        <v>999</v>
      </c>
      <c r="W181" s="44"/>
      <c r="X181" s="44"/>
      <c r="Y181" s="44"/>
      <c r="Z181" s="44"/>
      <c r="AA181" s="44"/>
      <c r="AB181" s="44" t="s">
        <v>625</v>
      </c>
      <c r="AC181" s="44" t="s">
        <v>626</v>
      </c>
      <c r="AD181" s="44" t="s">
        <v>813</v>
      </c>
      <c r="AE181" s="44" t="s">
        <v>550</v>
      </c>
      <c r="AF181" s="11">
        <f t="shared" si="45"/>
        <v>0</v>
      </c>
      <c r="AG181" s="11">
        <f t="shared" si="46"/>
        <v>0</v>
      </c>
      <c r="AH181" s="11">
        <f t="shared" si="47"/>
        <v>0</v>
      </c>
      <c r="AI181" s="11">
        <f t="shared" si="48"/>
        <v>0</v>
      </c>
      <c r="AJ181" s="11">
        <f t="shared" si="49"/>
        <v>0</v>
      </c>
      <c r="AK181" s="11">
        <f t="shared" si="50"/>
        <v>0</v>
      </c>
      <c r="AL181" s="11" t="str">
        <f t="shared" si="51"/>
        <v/>
      </c>
      <c r="AM181" s="11" t="str">
        <f t="shared" si="52"/>
        <v/>
      </c>
      <c r="AN181" s="11" t="str">
        <f>IF(AND($O181=$B$4,OR($Q181="COMMUN",$Q181=$D$4),$R181="POS"),COUNTIFS($O$83:$O181,$B$4,$Q$83:$Q181,"COMMUN",$R$83:$R181,"POS")+COUNTIFS($O$83:$O181,$B$4,$Q$83:$Q181,$D$4,$R$83:$R181,"POS"),"")</f>
        <v/>
      </c>
      <c r="AO181" s="11" t="str">
        <f t="shared" si="53"/>
        <v/>
      </c>
      <c r="AP181" s="11" t="str">
        <f t="shared" si="54"/>
        <v/>
      </c>
      <c r="AQ181" s="11">
        <f t="shared" si="55"/>
        <v>0</v>
      </c>
    </row>
    <row r="182" spans="1:43" ht="80.099999999999994" customHeight="1">
      <c r="A182" s="45" t="s">
        <v>291</v>
      </c>
      <c r="B182" s="7" t="s">
        <v>620</v>
      </c>
      <c r="C182" s="7" t="s">
        <v>1000</v>
      </c>
      <c r="D182" s="7" t="s">
        <v>622</v>
      </c>
      <c r="E182" s="7" t="s">
        <v>623</v>
      </c>
      <c r="F182" s="7" t="s">
        <v>624</v>
      </c>
      <c r="G182" s="7" t="s">
        <v>625</v>
      </c>
      <c r="H182" s="7" t="s">
        <v>626</v>
      </c>
      <c r="I182" s="7" t="s">
        <v>627</v>
      </c>
      <c r="J182" s="7" t="s">
        <v>628</v>
      </c>
      <c r="K182" s="7" t="s">
        <v>629</v>
      </c>
      <c r="L182" s="11">
        <f t="shared" si="56"/>
        <v>5</v>
      </c>
      <c r="M182" s="11" t="str">
        <f t="shared" si="57"/>
        <v>OK</v>
      </c>
      <c r="N182" s="44" t="s">
        <v>292</v>
      </c>
      <c r="O182" s="44" t="s">
        <v>121</v>
      </c>
      <c r="P182" s="44">
        <v>5</v>
      </c>
      <c r="Q182" s="44" t="s">
        <v>51</v>
      </c>
      <c r="R182" s="44" t="s">
        <v>52</v>
      </c>
      <c r="S182" s="44">
        <v>0</v>
      </c>
      <c r="T182" s="44">
        <v>0</v>
      </c>
      <c r="U182" s="44" t="s">
        <v>620</v>
      </c>
      <c r="V182" s="44" t="s">
        <v>1001</v>
      </c>
      <c r="W182" s="44"/>
      <c r="X182" s="44"/>
      <c r="Y182" s="44"/>
      <c r="Z182" s="44"/>
      <c r="AA182" s="44"/>
      <c r="AB182" s="44" t="s">
        <v>625</v>
      </c>
      <c r="AC182" s="44" t="s">
        <v>626</v>
      </c>
      <c r="AD182" s="44" t="s">
        <v>813</v>
      </c>
      <c r="AE182" s="44" t="s">
        <v>550</v>
      </c>
      <c r="AF182" s="11">
        <f t="shared" si="45"/>
        <v>0</v>
      </c>
      <c r="AG182" s="11">
        <f t="shared" si="46"/>
        <v>0</v>
      </c>
      <c r="AH182" s="11">
        <f t="shared" si="47"/>
        <v>0</v>
      </c>
      <c r="AI182" s="11">
        <f t="shared" si="48"/>
        <v>0</v>
      </c>
      <c r="AJ182" s="11">
        <f t="shared" si="49"/>
        <v>0</v>
      </c>
      <c r="AK182" s="11">
        <f t="shared" si="50"/>
        <v>0</v>
      </c>
      <c r="AL182" s="11" t="str">
        <f t="shared" si="51"/>
        <v/>
      </c>
      <c r="AM182" s="11" t="str">
        <f t="shared" si="52"/>
        <v/>
      </c>
      <c r="AN182" s="11" t="str">
        <f>IF(AND($O182=$B$4,OR($Q182="COMMUN",$Q182=$D$4),$R182="POS"),COUNTIFS($O$83:$O182,$B$4,$Q$83:$Q182,"COMMUN",$R$83:$R182,"POS")+COUNTIFS($O$83:$O182,$B$4,$Q$83:$Q182,$D$4,$R$83:$R182,"POS"),"")</f>
        <v/>
      </c>
      <c r="AO182" s="11" t="str">
        <f t="shared" si="53"/>
        <v/>
      </c>
      <c r="AP182" s="11" t="str">
        <f t="shared" si="54"/>
        <v/>
      </c>
      <c r="AQ182" s="11">
        <f t="shared" si="55"/>
        <v>0</v>
      </c>
    </row>
    <row r="183" spans="1:43" ht="80.099999999999994" customHeight="1">
      <c r="A183" s="45" t="s">
        <v>131</v>
      </c>
      <c r="B183" s="7" t="s">
        <v>620</v>
      </c>
      <c r="C183" s="7" t="s">
        <v>1002</v>
      </c>
      <c r="D183" s="7" t="s">
        <v>622</v>
      </c>
      <c r="E183" s="7" t="s">
        <v>623</v>
      </c>
      <c r="F183" s="7" t="s">
        <v>624</v>
      </c>
      <c r="G183" s="7" t="s">
        <v>625</v>
      </c>
      <c r="H183" s="7" t="s">
        <v>626</v>
      </c>
      <c r="I183" s="7" t="s">
        <v>627</v>
      </c>
      <c r="J183" s="7" t="s">
        <v>628</v>
      </c>
      <c r="K183" s="7" t="s">
        <v>629</v>
      </c>
      <c r="L183" s="11">
        <f t="shared" si="56"/>
        <v>5</v>
      </c>
      <c r="M183" s="11" t="str">
        <f t="shared" si="57"/>
        <v>OK</v>
      </c>
      <c r="N183" s="44" t="s">
        <v>293</v>
      </c>
      <c r="O183" s="44" t="s">
        <v>83</v>
      </c>
      <c r="P183" s="44">
        <v>1</v>
      </c>
      <c r="Q183" s="44" t="s">
        <v>51</v>
      </c>
      <c r="R183" s="44" t="s">
        <v>52</v>
      </c>
      <c r="S183" s="44">
        <v>0</v>
      </c>
      <c r="T183" s="44">
        <v>0</v>
      </c>
      <c r="U183" s="44" t="s">
        <v>620</v>
      </c>
      <c r="V183" s="44" t="s">
        <v>1003</v>
      </c>
      <c r="W183" s="44"/>
      <c r="X183" s="44"/>
      <c r="Y183" s="44"/>
      <c r="Z183" s="44"/>
      <c r="AA183" s="44"/>
      <c r="AB183" s="44" t="s">
        <v>625</v>
      </c>
      <c r="AC183" s="44" t="s">
        <v>626</v>
      </c>
      <c r="AD183" s="44" t="s">
        <v>813</v>
      </c>
      <c r="AE183" s="44" t="s">
        <v>550</v>
      </c>
      <c r="AF183" s="11">
        <f t="shared" si="45"/>
        <v>0</v>
      </c>
      <c r="AG183" s="11">
        <f t="shared" si="46"/>
        <v>0</v>
      </c>
      <c r="AH183" s="11">
        <f t="shared" si="47"/>
        <v>0</v>
      </c>
      <c r="AI183" s="11">
        <f t="shared" si="48"/>
        <v>0</v>
      </c>
      <c r="AJ183" s="11">
        <f t="shared" si="49"/>
        <v>0</v>
      </c>
      <c r="AK183" s="11">
        <f t="shared" si="50"/>
        <v>0</v>
      </c>
      <c r="AL183" s="11" t="str">
        <f t="shared" si="51"/>
        <v/>
      </c>
      <c r="AM183" s="11" t="str">
        <f t="shared" si="52"/>
        <v/>
      </c>
      <c r="AN183" s="11" t="str">
        <f>IF(AND($O183=$B$4,OR($Q183="COMMUN",$Q183=$D$4),$R183="POS"),COUNTIFS($O$83:$O183,$B$4,$Q$83:$Q183,"COMMUN",$R$83:$R183,"POS")+COUNTIFS($O$83:$O183,$B$4,$Q$83:$Q183,$D$4,$R$83:$R183,"POS"),"")</f>
        <v/>
      </c>
      <c r="AO183" s="11" t="str">
        <f t="shared" si="53"/>
        <v/>
      </c>
      <c r="AP183" s="11" t="str">
        <f t="shared" si="54"/>
        <v/>
      </c>
      <c r="AQ183" s="11">
        <f t="shared" si="55"/>
        <v>0</v>
      </c>
    </row>
    <row r="184" spans="1:43" ht="80.099999999999994" customHeight="1">
      <c r="A184" s="45" t="s">
        <v>294</v>
      </c>
      <c r="B184" s="7" t="s">
        <v>620</v>
      </c>
      <c r="C184" s="7" t="s">
        <v>1004</v>
      </c>
      <c r="D184" s="7" t="s">
        <v>622</v>
      </c>
      <c r="E184" s="7" t="s">
        <v>623</v>
      </c>
      <c r="F184" s="7" t="s">
        <v>624</v>
      </c>
      <c r="G184" s="7" t="s">
        <v>625</v>
      </c>
      <c r="H184" s="7" t="s">
        <v>626</v>
      </c>
      <c r="I184" s="7" t="s">
        <v>627</v>
      </c>
      <c r="J184" s="7" t="s">
        <v>628</v>
      </c>
      <c r="K184" s="7" t="s">
        <v>629</v>
      </c>
      <c r="L184" s="11">
        <f t="shared" si="56"/>
        <v>5</v>
      </c>
      <c r="M184" s="11" t="str">
        <f t="shared" si="57"/>
        <v>OK</v>
      </c>
      <c r="N184" s="44" t="s">
        <v>295</v>
      </c>
      <c r="O184" s="44" t="s">
        <v>83</v>
      </c>
      <c r="P184" s="44">
        <v>2</v>
      </c>
      <c r="Q184" s="44" t="s">
        <v>51</v>
      </c>
      <c r="R184" s="44" t="s">
        <v>52</v>
      </c>
      <c r="S184" s="44">
        <v>0</v>
      </c>
      <c r="T184" s="44">
        <v>0</v>
      </c>
      <c r="U184" s="44" t="s">
        <v>620</v>
      </c>
      <c r="V184" s="44" t="s">
        <v>1005</v>
      </c>
      <c r="W184" s="44"/>
      <c r="X184" s="44"/>
      <c r="Y184" s="44"/>
      <c r="Z184" s="44"/>
      <c r="AA184" s="44"/>
      <c r="AB184" s="44" t="s">
        <v>625</v>
      </c>
      <c r="AC184" s="44" t="s">
        <v>626</v>
      </c>
      <c r="AD184" s="44" t="s">
        <v>813</v>
      </c>
      <c r="AE184" s="44" t="s">
        <v>550</v>
      </c>
      <c r="AF184" s="11">
        <f t="shared" si="45"/>
        <v>0</v>
      </c>
      <c r="AG184" s="11">
        <f t="shared" si="46"/>
        <v>0</v>
      </c>
      <c r="AH184" s="11">
        <f t="shared" si="47"/>
        <v>0</v>
      </c>
      <c r="AI184" s="11">
        <f t="shared" si="48"/>
        <v>0</v>
      </c>
      <c r="AJ184" s="11">
        <f t="shared" si="49"/>
        <v>0</v>
      </c>
      <c r="AK184" s="11">
        <f t="shared" si="50"/>
        <v>0</v>
      </c>
      <c r="AL184" s="11" t="str">
        <f t="shared" si="51"/>
        <v/>
      </c>
      <c r="AM184" s="11" t="str">
        <f t="shared" si="52"/>
        <v/>
      </c>
      <c r="AN184" s="11" t="str">
        <f>IF(AND($O184=$B$4,OR($Q184="COMMUN",$Q184=$D$4),$R184="POS"),COUNTIFS($O$83:$O184,$B$4,$Q$83:$Q184,"COMMUN",$R$83:$R184,"POS")+COUNTIFS($O$83:$O184,$B$4,$Q$83:$Q184,$D$4,$R$83:$R184,"POS"),"")</f>
        <v/>
      </c>
      <c r="AO184" s="11" t="str">
        <f t="shared" si="53"/>
        <v/>
      </c>
      <c r="AP184" s="11" t="str">
        <f t="shared" si="54"/>
        <v/>
      </c>
      <c r="AQ184" s="11">
        <f t="shared" si="55"/>
        <v>0</v>
      </c>
    </row>
    <row r="185" spans="1:43" ht="80.099999999999994" customHeight="1">
      <c r="A185" s="45" t="s">
        <v>297</v>
      </c>
      <c r="B185" s="7" t="s">
        <v>620</v>
      </c>
      <c r="C185" s="7" t="s">
        <v>1006</v>
      </c>
      <c r="D185" s="7" t="s">
        <v>622</v>
      </c>
      <c r="E185" s="7" t="s">
        <v>623</v>
      </c>
      <c r="F185" s="7" t="s">
        <v>624</v>
      </c>
      <c r="G185" s="7" t="s">
        <v>625</v>
      </c>
      <c r="H185" s="7" t="s">
        <v>626</v>
      </c>
      <c r="I185" s="7" t="s">
        <v>627</v>
      </c>
      <c r="J185" s="7" t="s">
        <v>628</v>
      </c>
      <c r="K185" s="7" t="s">
        <v>629</v>
      </c>
      <c r="L185" s="11">
        <f t="shared" si="56"/>
        <v>5</v>
      </c>
      <c r="M185" s="11" t="str">
        <f t="shared" si="57"/>
        <v>OK</v>
      </c>
      <c r="N185" s="44" t="s">
        <v>298</v>
      </c>
      <c r="O185" s="44" t="s">
        <v>83</v>
      </c>
      <c r="P185" s="44">
        <v>3</v>
      </c>
      <c r="Q185" s="44" t="s">
        <v>51</v>
      </c>
      <c r="R185" s="44" t="s">
        <v>52</v>
      </c>
      <c r="S185" s="44">
        <v>0</v>
      </c>
      <c r="T185" s="44">
        <v>0</v>
      </c>
      <c r="U185" s="44" t="s">
        <v>620</v>
      </c>
      <c r="V185" s="44" t="s">
        <v>1007</v>
      </c>
      <c r="W185" s="44"/>
      <c r="X185" s="44"/>
      <c r="Y185" s="44"/>
      <c r="Z185" s="44"/>
      <c r="AA185" s="44"/>
      <c r="AB185" s="44" t="s">
        <v>625</v>
      </c>
      <c r="AC185" s="44" t="s">
        <v>626</v>
      </c>
      <c r="AD185" s="44" t="s">
        <v>813</v>
      </c>
      <c r="AE185" s="44" t="s">
        <v>550</v>
      </c>
      <c r="AF185" s="11">
        <f t="shared" si="45"/>
        <v>0</v>
      </c>
      <c r="AG185" s="11">
        <f t="shared" si="46"/>
        <v>0</v>
      </c>
      <c r="AH185" s="11">
        <f t="shared" si="47"/>
        <v>0</v>
      </c>
      <c r="AI185" s="11">
        <f t="shared" si="48"/>
        <v>0</v>
      </c>
      <c r="AJ185" s="11">
        <f t="shared" si="49"/>
        <v>0</v>
      </c>
      <c r="AK185" s="11">
        <f t="shared" si="50"/>
        <v>0</v>
      </c>
      <c r="AL185" s="11" t="str">
        <f t="shared" si="51"/>
        <v/>
      </c>
      <c r="AM185" s="11" t="str">
        <f t="shared" si="52"/>
        <v/>
      </c>
      <c r="AN185" s="11" t="str">
        <f>IF(AND($O185=$B$4,OR($Q185="COMMUN",$Q185=$D$4),$R185="POS"),COUNTIFS($O$83:$O185,$B$4,$Q$83:$Q185,"COMMUN",$R$83:$R185,"POS")+COUNTIFS($O$83:$O185,$B$4,$Q$83:$Q185,$D$4,$R$83:$R185,"POS"),"")</f>
        <v/>
      </c>
      <c r="AO185" s="11" t="str">
        <f t="shared" si="53"/>
        <v/>
      </c>
      <c r="AP185" s="11" t="str">
        <f t="shared" si="54"/>
        <v/>
      </c>
      <c r="AQ185" s="11">
        <f t="shared" si="55"/>
        <v>0</v>
      </c>
    </row>
    <row r="186" spans="1:43" ht="80.099999999999994" customHeight="1">
      <c r="A186" s="45" t="s">
        <v>299</v>
      </c>
      <c r="B186" s="7" t="s">
        <v>620</v>
      </c>
      <c r="C186" s="7" t="s">
        <v>1008</v>
      </c>
      <c r="D186" s="7" t="s">
        <v>622</v>
      </c>
      <c r="E186" s="7" t="s">
        <v>623</v>
      </c>
      <c r="F186" s="7" t="s">
        <v>624</v>
      </c>
      <c r="G186" s="7" t="s">
        <v>625</v>
      </c>
      <c r="H186" s="7" t="s">
        <v>626</v>
      </c>
      <c r="I186" s="7" t="s">
        <v>627</v>
      </c>
      <c r="J186" s="7" t="s">
        <v>628</v>
      </c>
      <c r="K186" s="7" t="s">
        <v>629</v>
      </c>
      <c r="L186" s="11">
        <f t="shared" si="56"/>
        <v>5</v>
      </c>
      <c r="M186" s="11" t="str">
        <f t="shared" si="57"/>
        <v>OK</v>
      </c>
      <c r="N186" s="44" t="s">
        <v>300</v>
      </c>
      <c r="O186" s="44" t="s">
        <v>83</v>
      </c>
      <c r="P186" s="44">
        <v>4</v>
      </c>
      <c r="Q186" s="44" t="s">
        <v>51</v>
      </c>
      <c r="R186" s="44" t="s">
        <v>52</v>
      </c>
      <c r="S186" s="44">
        <v>0</v>
      </c>
      <c r="T186" s="44">
        <v>0</v>
      </c>
      <c r="U186" s="44" t="s">
        <v>620</v>
      </c>
      <c r="V186" s="44" t="s">
        <v>1009</v>
      </c>
      <c r="W186" s="44"/>
      <c r="X186" s="44"/>
      <c r="Y186" s="44"/>
      <c r="Z186" s="44"/>
      <c r="AA186" s="44"/>
      <c r="AB186" s="44" t="s">
        <v>625</v>
      </c>
      <c r="AC186" s="44" t="s">
        <v>626</v>
      </c>
      <c r="AD186" s="44" t="s">
        <v>813</v>
      </c>
      <c r="AE186" s="44" t="s">
        <v>550</v>
      </c>
      <c r="AF186" s="11">
        <f t="shared" si="45"/>
        <v>0</v>
      </c>
      <c r="AG186" s="11">
        <f t="shared" si="46"/>
        <v>0</v>
      </c>
      <c r="AH186" s="11">
        <f t="shared" si="47"/>
        <v>0</v>
      </c>
      <c r="AI186" s="11">
        <f t="shared" si="48"/>
        <v>0</v>
      </c>
      <c r="AJ186" s="11">
        <f t="shared" si="49"/>
        <v>0</v>
      </c>
      <c r="AK186" s="11">
        <f t="shared" si="50"/>
        <v>0</v>
      </c>
      <c r="AL186" s="11" t="str">
        <f t="shared" si="51"/>
        <v/>
      </c>
      <c r="AM186" s="11" t="str">
        <f t="shared" si="52"/>
        <v/>
      </c>
      <c r="AN186" s="11" t="str">
        <f>IF(AND($O186=$B$4,OR($Q186="COMMUN",$Q186=$D$4),$R186="POS"),COUNTIFS($O$83:$O186,$B$4,$Q$83:$Q186,"COMMUN",$R$83:$R186,"POS")+COUNTIFS($O$83:$O186,$B$4,$Q$83:$Q186,$D$4,$R$83:$R186,"POS"),"")</f>
        <v/>
      </c>
      <c r="AO186" s="11" t="str">
        <f t="shared" si="53"/>
        <v/>
      </c>
      <c r="AP186" s="11" t="str">
        <f t="shared" si="54"/>
        <v/>
      </c>
      <c r="AQ186" s="11">
        <f t="shared" si="55"/>
        <v>0</v>
      </c>
    </row>
    <row r="187" spans="1:43" ht="80.099999999999994" customHeight="1">
      <c r="A187" s="45" t="s">
        <v>301</v>
      </c>
      <c r="B187" s="7" t="s">
        <v>620</v>
      </c>
      <c r="C187" s="7" t="s">
        <v>1010</v>
      </c>
      <c r="D187" s="7" t="s">
        <v>622</v>
      </c>
      <c r="E187" s="7" t="s">
        <v>623</v>
      </c>
      <c r="F187" s="7" t="s">
        <v>624</v>
      </c>
      <c r="G187" s="7" t="s">
        <v>625</v>
      </c>
      <c r="H187" s="7" t="s">
        <v>626</v>
      </c>
      <c r="I187" s="7" t="s">
        <v>627</v>
      </c>
      <c r="J187" s="7" t="s">
        <v>628</v>
      </c>
      <c r="K187" s="7" t="s">
        <v>629</v>
      </c>
      <c r="L187" s="11">
        <f t="shared" si="56"/>
        <v>5</v>
      </c>
      <c r="M187" s="11" t="str">
        <f t="shared" si="57"/>
        <v>OK</v>
      </c>
      <c r="N187" s="44" t="s">
        <v>302</v>
      </c>
      <c r="O187" s="44" t="s">
        <v>83</v>
      </c>
      <c r="P187" s="44">
        <v>5</v>
      </c>
      <c r="Q187" s="44" t="s">
        <v>51</v>
      </c>
      <c r="R187" s="44" t="s">
        <v>52</v>
      </c>
      <c r="S187" s="44">
        <v>0</v>
      </c>
      <c r="T187" s="44">
        <v>0</v>
      </c>
      <c r="U187" s="44" t="s">
        <v>620</v>
      </c>
      <c r="V187" s="44" t="s">
        <v>1011</v>
      </c>
      <c r="W187" s="44"/>
      <c r="X187" s="44"/>
      <c r="Y187" s="44"/>
      <c r="Z187" s="44"/>
      <c r="AA187" s="44"/>
      <c r="AB187" s="44" t="s">
        <v>625</v>
      </c>
      <c r="AC187" s="44" t="s">
        <v>626</v>
      </c>
      <c r="AD187" s="44" t="s">
        <v>813</v>
      </c>
      <c r="AE187" s="44" t="s">
        <v>550</v>
      </c>
      <c r="AF187" s="11">
        <f t="shared" si="45"/>
        <v>0</v>
      </c>
      <c r="AG187" s="11">
        <f t="shared" si="46"/>
        <v>0</v>
      </c>
      <c r="AH187" s="11">
        <f t="shared" si="47"/>
        <v>0</v>
      </c>
      <c r="AI187" s="11">
        <f t="shared" si="48"/>
        <v>0</v>
      </c>
      <c r="AJ187" s="11">
        <f t="shared" si="49"/>
        <v>0</v>
      </c>
      <c r="AK187" s="11">
        <f t="shared" si="50"/>
        <v>0</v>
      </c>
      <c r="AL187" s="11" t="str">
        <f t="shared" si="51"/>
        <v/>
      </c>
      <c r="AM187" s="11" t="str">
        <f t="shared" si="52"/>
        <v/>
      </c>
      <c r="AN187" s="11" t="str">
        <f>IF(AND($O187=$B$4,OR($Q187="COMMUN",$Q187=$D$4),$R187="POS"),COUNTIFS($O$83:$O187,$B$4,$Q$83:$Q187,"COMMUN",$R$83:$R187,"POS")+COUNTIFS($O$83:$O187,$B$4,$Q$83:$Q187,$D$4,$R$83:$R187,"POS"),"")</f>
        <v/>
      </c>
      <c r="AO187" s="11" t="str">
        <f t="shared" si="53"/>
        <v/>
      </c>
      <c r="AP187" s="11" t="str">
        <f t="shared" si="54"/>
        <v/>
      </c>
      <c r="AQ187" s="11">
        <f t="shared" si="55"/>
        <v>0</v>
      </c>
    </row>
    <row r="188" spans="1:43" ht="80.099999999999994" customHeight="1">
      <c r="A188" s="45" t="s">
        <v>133</v>
      </c>
      <c r="B188" s="7" t="s">
        <v>620</v>
      </c>
      <c r="C188" s="7" t="s">
        <v>1012</v>
      </c>
      <c r="D188" s="7" t="s">
        <v>622</v>
      </c>
      <c r="E188" s="7" t="s">
        <v>623</v>
      </c>
      <c r="F188" s="7" t="s">
        <v>624</v>
      </c>
      <c r="G188" s="7" t="s">
        <v>625</v>
      </c>
      <c r="H188" s="7" t="s">
        <v>626</v>
      </c>
      <c r="I188" s="7" t="s">
        <v>627</v>
      </c>
      <c r="J188" s="7" t="s">
        <v>628</v>
      </c>
      <c r="K188" s="7" t="s">
        <v>629</v>
      </c>
      <c r="L188" s="11">
        <f t="shared" si="56"/>
        <v>5</v>
      </c>
      <c r="M188" s="11" t="str">
        <f t="shared" si="57"/>
        <v>OK</v>
      </c>
      <c r="N188" s="44" t="s">
        <v>303</v>
      </c>
      <c r="O188" s="44" t="s">
        <v>126</v>
      </c>
      <c r="P188" s="44">
        <v>1</v>
      </c>
      <c r="Q188" s="44" t="s">
        <v>51</v>
      </c>
      <c r="R188" s="44" t="s">
        <v>52</v>
      </c>
      <c r="S188" s="44">
        <v>0</v>
      </c>
      <c r="T188" s="44">
        <v>0</v>
      </c>
      <c r="U188" s="44" t="s">
        <v>620</v>
      </c>
      <c r="V188" s="44" t="s">
        <v>1013</v>
      </c>
      <c r="W188" s="44"/>
      <c r="X188" s="44"/>
      <c r="Y188" s="44"/>
      <c r="Z188" s="44"/>
      <c r="AA188" s="44"/>
      <c r="AB188" s="44" t="s">
        <v>625</v>
      </c>
      <c r="AC188" s="44" t="s">
        <v>626</v>
      </c>
      <c r="AD188" s="44" t="s">
        <v>813</v>
      </c>
      <c r="AE188" s="44" t="s">
        <v>550</v>
      </c>
      <c r="AF188" s="11">
        <f t="shared" si="45"/>
        <v>0</v>
      </c>
      <c r="AG188" s="11">
        <f t="shared" si="46"/>
        <v>0</v>
      </c>
      <c r="AH188" s="11">
        <f t="shared" si="47"/>
        <v>0</v>
      </c>
      <c r="AI188" s="11">
        <f t="shared" si="48"/>
        <v>0</v>
      </c>
      <c r="AJ188" s="11">
        <f t="shared" si="49"/>
        <v>0</v>
      </c>
      <c r="AK188" s="11">
        <f t="shared" si="50"/>
        <v>0</v>
      </c>
      <c r="AL188" s="11" t="str">
        <f t="shared" si="51"/>
        <v/>
      </c>
      <c r="AM188" s="11" t="str">
        <f t="shared" si="52"/>
        <v/>
      </c>
      <c r="AN188" s="11" t="str">
        <f>IF(AND($O188=$B$4,OR($Q188="COMMUN",$Q188=$D$4),$R188="POS"),COUNTIFS($O$83:$O188,$B$4,$Q$83:$Q188,"COMMUN",$R$83:$R188,"POS")+COUNTIFS($O$83:$O188,$B$4,$Q$83:$Q188,$D$4,$R$83:$R188,"POS"),"")</f>
        <v/>
      </c>
      <c r="AO188" s="11" t="str">
        <f t="shared" si="53"/>
        <v/>
      </c>
      <c r="AP188" s="11" t="str">
        <f t="shared" si="54"/>
        <v/>
      </c>
      <c r="AQ188" s="11">
        <f t="shared" si="55"/>
        <v>0</v>
      </c>
    </row>
    <row r="189" spans="1:43" ht="80.099999999999994" customHeight="1">
      <c r="A189" s="45" t="s">
        <v>304</v>
      </c>
      <c r="B189" s="7" t="s">
        <v>620</v>
      </c>
      <c r="C189" s="7" t="s">
        <v>1014</v>
      </c>
      <c r="D189" s="7" t="s">
        <v>622</v>
      </c>
      <c r="E189" s="7" t="s">
        <v>623</v>
      </c>
      <c r="F189" s="7" t="s">
        <v>624</v>
      </c>
      <c r="G189" s="7" t="s">
        <v>625</v>
      </c>
      <c r="H189" s="7" t="s">
        <v>626</v>
      </c>
      <c r="I189" s="7" t="s">
        <v>627</v>
      </c>
      <c r="J189" s="7" t="s">
        <v>628</v>
      </c>
      <c r="K189" s="7" t="s">
        <v>629</v>
      </c>
      <c r="L189" s="11">
        <f t="shared" si="56"/>
        <v>5</v>
      </c>
      <c r="M189" s="11" t="str">
        <f t="shared" si="57"/>
        <v>OK</v>
      </c>
      <c r="N189" s="44" t="s">
        <v>305</v>
      </c>
      <c r="O189" s="44" t="s">
        <v>126</v>
      </c>
      <c r="P189" s="44">
        <v>2</v>
      </c>
      <c r="Q189" s="44" t="s">
        <v>51</v>
      </c>
      <c r="R189" s="44" t="s">
        <v>52</v>
      </c>
      <c r="S189" s="44">
        <v>0</v>
      </c>
      <c r="T189" s="44">
        <v>0</v>
      </c>
      <c r="U189" s="44" t="s">
        <v>620</v>
      </c>
      <c r="V189" s="44" t="s">
        <v>1015</v>
      </c>
      <c r="W189" s="44"/>
      <c r="X189" s="44"/>
      <c r="Y189" s="44"/>
      <c r="Z189" s="44"/>
      <c r="AA189" s="44"/>
      <c r="AB189" s="44" t="s">
        <v>625</v>
      </c>
      <c r="AC189" s="44" t="s">
        <v>626</v>
      </c>
      <c r="AD189" s="44" t="s">
        <v>813</v>
      </c>
      <c r="AE189" s="44" t="s">
        <v>550</v>
      </c>
      <c r="AF189" s="11">
        <f t="shared" si="45"/>
        <v>0</v>
      </c>
      <c r="AG189" s="11">
        <f t="shared" si="46"/>
        <v>0</v>
      </c>
      <c r="AH189" s="11">
        <f t="shared" si="47"/>
        <v>0</v>
      </c>
      <c r="AI189" s="11">
        <f t="shared" si="48"/>
        <v>0</v>
      </c>
      <c r="AJ189" s="11">
        <f t="shared" si="49"/>
        <v>0</v>
      </c>
      <c r="AK189" s="11">
        <f t="shared" si="50"/>
        <v>0</v>
      </c>
      <c r="AL189" s="11" t="str">
        <f t="shared" si="51"/>
        <v/>
      </c>
      <c r="AM189" s="11" t="str">
        <f t="shared" si="52"/>
        <v/>
      </c>
      <c r="AN189" s="11" t="str">
        <f>IF(AND($O189=$B$4,OR($Q189="COMMUN",$Q189=$D$4),$R189="POS"),COUNTIFS($O$83:$O189,$B$4,$Q$83:$Q189,"COMMUN",$R$83:$R189,"POS")+COUNTIFS($O$83:$O189,$B$4,$Q$83:$Q189,$D$4,$R$83:$R189,"POS"),"")</f>
        <v/>
      </c>
      <c r="AO189" s="11" t="str">
        <f t="shared" si="53"/>
        <v/>
      </c>
      <c r="AP189" s="11" t="str">
        <f t="shared" si="54"/>
        <v/>
      </c>
      <c r="AQ189" s="11">
        <f t="shared" si="55"/>
        <v>0</v>
      </c>
    </row>
    <row r="190" spans="1:43" ht="80.099999999999994" customHeight="1">
      <c r="A190" s="45" t="s">
        <v>306</v>
      </c>
      <c r="B190" s="7" t="s">
        <v>620</v>
      </c>
      <c r="C190" s="7" t="s">
        <v>1016</v>
      </c>
      <c r="D190" s="7" t="s">
        <v>622</v>
      </c>
      <c r="E190" s="7" t="s">
        <v>623</v>
      </c>
      <c r="F190" s="7" t="s">
        <v>624</v>
      </c>
      <c r="G190" s="7" t="s">
        <v>625</v>
      </c>
      <c r="H190" s="7" t="s">
        <v>626</v>
      </c>
      <c r="I190" s="7" t="s">
        <v>627</v>
      </c>
      <c r="J190" s="7" t="s">
        <v>628</v>
      </c>
      <c r="K190" s="7" t="s">
        <v>629</v>
      </c>
      <c r="L190" s="11">
        <f t="shared" si="56"/>
        <v>5</v>
      </c>
      <c r="M190" s="11" t="str">
        <f t="shared" si="57"/>
        <v>OK</v>
      </c>
      <c r="N190" s="44" t="s">
        <v>307</v>
      </c>
      <c r="O190" s="44" t="s">
        <v>126</v>
      </c>
      <c r="P190" s="44">
        <v>3</v>
      </c>
      <c r="Q190" s="44" t="s">
        <v>51</v>
      </c>
      <c r="R190" s="44" t="s">
        <v>52</v>
      </c>
      <c r="S190" s="44">
        <v>0</v>
      </c>
      <c r="T190" s="44">
        <v>0</v>
      </c>
      <c r="U190" s="44" t="s">
        <v>620</v>
      </c>
      <c r="V190" s="44" t="s">
        <v>1017</v>
      </c>
      <c r="W190" s="44"/>
      <c r="X190" s="44"/>
      <c r="Y190" s="44"/>
      <c r="Z190" s="44"/>
      <c r="AA190" s="44"/>
      <c r="AB190" s="44" t="s">
        <v>625</v>
      </c>
      <c r="AC190" s="44" t="s">
        <v>626</v>
      </c>
      <c r="AD190" s="44" t="s">
        <v>813</v>
      </c>
      <c r="AE190" s="44" t="s">
        <v>550</v>
      </c>
      <c r="AF190" s="11">
        <f t="shared" si="45"/>
        <v>0</v>
      </c>
      <c r="AG190" s="11">
        <f t="shared" si="46"/>
        <v>0</v>
      </c>
      <c r="AH190" s="11">
        <f t="shared" si="47"/>
        <v>0</v>
      </c>
      <c r="AI190" s="11">
        <f t="shared" si="48"/>
        <v>0</v>
      </c>
      <c r="AJ190" s="11">
        <f t="shared" si="49"/>
        <v>0</v>
      </c>
      <c r="AK190" s="11">
        <f t="shared" si="50"/>
        <v>0</v>
      </c>
      <c r="AL190" s="11" t="str">
        <f t="shared" si="51"/>
        <v/>
      </c>
      <c r="AM190" s="11" t="str">
        <f t="shared" si="52"/>
        <v/>
      </c>
      <c r="AN190" s="11" t="str">
        <f>IF(AND($O190=$B$4,OR($Q190="COMMUN",$Q190=$D$4),$R190="POS"),COUNTIFS($O$83:$O190,$B$4,$Q$83:$Q190,"COMMUN",$R$83:$R190,"POS")+COUNTIFS($O$83:$O190,$B$4,$Q$83:$Q190,$D$4,$R$83:$R190,"POS"),"")</f>
        <v/>
      </c>
      <c r="AO190" s="11" t="str">
        <f t="shared" si="53"/>
        <v/>
      </c>
      <c r="AP190" s="11" t="str">
        <f t="shared" si="54"/>
        <v/>
      </c>
      <c r="AQ190" s="11">
        <f t="shared" si="55"/>
        <v>0</v>
      </c>
    </row>
    <row r="191" spans="1:43" ht="80.099999999999994" customHeight="1">
      <c r="A191" s="45" t="s">
        <v>308</v>
      </c>
      <c r="B191" s="7" t="s">
        <v>620</v>
      </c>
      <c r="C191" s="7" t="s">
        <v>1018</v>
      </c>
      <c r="D191" s="7" t="s">
        <v>622</v>
      </c>
      <c r="E191" s="7" t="s">
        <v>623</v>
      </c>
      <c r="F191" s="7" t="s">
        <v>624</v>
      </c>
      <c r="G191" s="7" t="s">
        <v>625</v>
      </c>
      <c r="H191" s="7" t="s">
        <v>626</v>
      </c>
      <c r="I191" s="7" t="s">
        <v>627</v>
      </c>
      <c r="J191" s="7" t="s">
        <v>628</v>
      </c>
      <c r="K191" s="7" t="s">
        <v>629</v>
      </c>
      <c r="L191" s="11">
        <f t="shared" si="56"/>
        <v>5</v>
      </c>
      <c r="M191" s="11" t="str">
        <f t="shared" si="57"/>
        <v>OK</v>
      </c>
      <c r="N191" s="44" t="s">
        <v>309</v>
      </c>
      <c r="O191" s="44" t="s">
        <v>126</v>
      </c>
      <c r="P191" s="44">
        <v>4</v>
      </c>
      <c r="Q191" s="44" t="s">
        <v>51</v>
      </c>
      <c r="R191" s="44" t="s">
        <v>52</v>
      </c>
      <c r="S191" s="44">
        <v>0</v>
      </c>
      <c r="T191" s="44">
        <v>0</v>
      </c>
      <c r="U191" s="44" t="s">
        <v>620</v>
      </c>
      <c r="V191" s="44" t="s">
        <v>1019</v>
      </c>
      <c r="W191" s="44"/>
      <c r="X191" s="44"/>
      <c r="Y191" s="44"/>
      <c r="Z191" s="44"/>
      <c r="AA191" s="44"/>
      <c r="AB191" s="44" t="s">
        <v>625</v>
      </c>
      <c r="AC191" s="44" t="s">
        <v>626</v>
      </c>
      <c r="AD191" s="44" t="s">
        <v>813</v>
      </c>
      <c r="AE191" s="44" t="s">
        <v>550</v>
      </c>
      <c r="AF191" s="11">
        <f t="shared" si="45"/>
        <v>0</v>
      </c>
      <c r="AG191" s="11">
        <f t="shared" si="46"/>
        <v>0</v>
      </c>
      <c r="AH191" s="11">
        <f t="shared" si="47"/>
        <v>0</v>
      </c>
      <c r="AI191" s="11">
        <f t="shared" si="48"/>
        <v>0</v>
      </c>
      <c r="AJ191" s="11">
        <f t="shared" si="49"/>
        <v>0</v>
      </c>
      <c r="AK191" s="11">
        <f t="shared" si="50"/>
        <v>0</v>
      </c>
      <c r="AL191" s="11" t="str">
        <f t="shared" si="51"/>
        <v/>
      </c>
      <c r="AM191" s="11" t="str">
        <f t="shared" si="52"/>
        <v/>
      </c>
      <c r="AN191" s="11" t="str">
        <f>IF(AND($O191=$B$4,OR($Q191="COMMUN",$Q191=$D$4),$R191="POS"),COUNTIFS($O$83:$O191,$B$4,$Q$83:$Q191,"COMMUN",$R$83:$R191,"POS")+COUNTIFS($O$83:$O191,$B$4,$Q$83:$Q191,$D$4,$R$83:$R191,"POS"),"")</f>
        <v/>
      </c>
      <c r="AO191" s="11" t="str">
        <f t="shared" si="53"/>
        <v/>
      </c>
      <c r="AP191" s="11" t="str">
        <f t="shared" si="54"/>
        <v/>
      </c>
      <c r="AQ191" s="11">
        <f t="shared" si="55"/>
        <v>0</v>
      </c>
    </row>
    <row r="192" spans="1:43" ht="80.099999999999994" customHeight="1">
      <c r="A192" s="45" t="s">
        <v>310</v>
      </c>
      <c r="B192" s="7" t="s">
        <v>620</v>
      </c>
      <c r="C192" s="7" t="s">
        <v>1020</v>
      </c>
      <c r="D192" s="7" t="s">
        <v>622</v>
      </c>
      <c r="E192" s="7" t="s">
        <v>623</v>
      </c>
      <c r="F192" s="7" t="s">
        <v>624</v>
      </c>
      <c r="G192" s="7" t="s">
        <v>625</v>
      </c>
      <c r="H192" s="7" t="s">
        <v>626</v>
      </c>
      <c r="I192" s="7" t="s">
        <v>627</v>
      </c>
      <c r="J192" s="7" t="s">
        <v>628</v>
      </c>
      <c r="K192" s="7" t="s">
        <v>629</v>
      </c>
      <c r="L192" s="11">
        <f t="shared" si="56"/>
        <v>5</v>
      </c>
      <c r="M192" s="11" t="str">
        <f t="shared" si="57"/>
        <v>OK</v>
      </c>
      <c r="N192" s="44" t="s">
        <v>311</v>
      </c>
      <c r="O192" s="44" t="s">
        <v>126</v>
      </c>
      <c r="P192" s="44">
        <v>5</v>
      </c>
      <c r="Q192" s="44" t="s">
        <v>51</v>
      </c>
      <c r="R192" s="44" t="s">
        <v>52</v>
      </c>
      <c r="S192" s="44">
        <v>0</v>
      </c>
      <c r="T192" s="44">
        <v>0</v>
      </c>
      <c r="U192" s="44" t="s">
        <v>620</v>
      </c>
      <c r="V192" s="44" t="s">
        <v>1021</v>
      </c>
      <c r="W192" s="44"/>
      <c r="X192" s="44"/>
      <c r="Y192" s="44"/>
      <c r="Z192" s="44"/>
      <c r="AA192" s="44"/>
      <c r="AB192" s="44" t="s">
        <v>625</v>
      </c>
      <c r="AC192" s="44" t="s">
        <v>626</v>
      </c>
      <c r="AD192" s="44" t="s">
        <v>813</v>
      </c>
      <c r="AE192" s="44" t="s">
        <v>550</v>
      </c>
      <c r="AF192" s="11">
        <f t="shared" si="45"/>
        <v>0</v>
      </c>
      <c r="AG192" s="11">
        <f t="shared" si="46"/>
        <v>0</v>
      </c>
      <c r="AH192" s="11">
        <f t="shared" si="47"/>
        <v>0</v>
      </c>
      <c r="AI192" s="11">
        <f t="shared" si="48"/>
        <v>0</v>
      </c>
      <c r="AJ192" s="11">
        <f t="shared" si="49"/>
        <v>0</v>
      </c>
      <c r="AK192" s="11">
        <f t="shared" si="50"/>
        <v>0</v>
      </c>
      <c r="AL192" s="11" t="str">
        <f t="shared" si="51"/>
        <v/>
      </c>
      <c r="AM192" s="11" t="str">
        <f t="shared" si="52"/>
        <v/>
      </c>
      <c r="AN192" s="11" t="str">
        <f>IF(AND($O192=$B$4,OR($Q192="COMMUN",$Q192=$D$4),$R192="POS"),COUNTIFS($O$83:$O192,$B$4,$Q$83:$Q192,"COMMUN",$R$83:$R192,"POS")+COUNTIFS($O$83:$O192,$B$4,$Q$83:$Q192,$D$4,$R$83:$R192,"POS"),"")</f>
        <v/>
      </c>
      <c r="AO192" s="11" t="str">
        <f t="shared" si="53"/>
        <v/>
      </c>
      <c r="AP192" s="11" t="str">
        <f t="shared" si="54"/>
        <v/>
      </c>
      <c r="AQ192" s="11">
        <f t="shared" si="55"/>
        <v>0</v>
      </c>
    </row>
    <row r="193" spans="1:43" ht="80.099999999999994" customHeight="1">
      <c r="A193" s="45" t="s">
        <v>313</v>
      </c>
      <c r="B193" s="7" t="s">
        <v>620</v>
      </c>
      <c r="C193" s="7" t="s">
        <v>1022</v>
      </c>
      <c r="D193" s="7" t="s">
        <v>622</v>
      </c>
      <c r="E193" s="7" t="s">
        <v>623</v>
      </c>
      <c r="F193" s="7" t="s">
        <v>624</v>
      </c>
      <c r="G193" s="7" t="s">
        <v>625</v>
      </c>
      <c r="H193" s="7" t="s">
        <v>626</v>
      </c>
      <c r="I193" s="7" t="s">
        <v>627</v>
      </c>
      <c r="J193" s="7" t="s">
        <v>628</v>
      </c>
      <c r="K193" s="7" t="s">
        <v>629</v>
      </c>
      <c r="L193" s="11">
        <f t="shared" si="56"/>
        <v>5</v>
      </c>
      <c r="M193" s="11" t="str">
        <f t="shared" si="57"/>
        <v>OK</v>
      </c>
      <c r="N193" s="44" t="s">
        <v>314</v>
      </c>
      <c r="O193" s="44" t="s">
        <v>129</v>
      </c>
      <c r="P193" s="44">
        <v>1</v>
      </c>
      <c r="Q193" s="44" t="s">
        <v>51</v>
      </c>
      <c r="R193" s="44" t="s">
        <v>52</v>
      </c>
      <c r="S193" s="44">
        <v>0</v>
      </c>
      <c r="T193" s="44">
        <v>0</v>
      </c>
      <c r="U193" s="44" t="s">
        <v>620</v>
      </c>
      <c r="V193" s="44" t="s">
        <v>1023</v>
      </c>
      <c r="W193" s="44"/>
      <c r="X193" s="44"/>
      <c r="Y193" s="44"/>
      <c r="Z193" s="44"/>
      <c r="AA193" s="44"/>
      <c r="AB193" s="44" t="s">
        <v>625</v>
      </c>
      <c r="AC193" s="44" t="s">
        <v>626</v>
      </c>
      <c r="AD193" s="44" t="s">
        <v>813</v>
      </c>
      <c r="AE193" s="44" t="s">
        <v>550</v>
      </c>
      <c r="AF193" s="11">
        <f t="shared" si="45"/>
        <v>0</v>
      </c>
      <c r="AG193" s="11">
        <f t="shared" si="46"/>
        <v>0</v>
      </c>
      <c r="AH193" s="11">
        <f t="shared" si="47"/>
        <v>0</v>
      </c>
      <c r="AI193" s="11">
        <f t="shared" si="48"/>
        <v>0</v>
      </c>
      <c r="AJ193" s="11">
        <f t="shared" si="49"/>
        <v>0</v>
      </c>
      <c r="AK193" s="11">
        <f t="shared" si="50"/>
        <v>0</v>
      </c>
      <c r="AL193" s="11" t="str">
        <f t="shared" si="51"/>
        <v/>
      </c>
      <c r="AM193" s="11" t="str">
        <f t="shared" si="52"/>
        <v/>
      </c>
      <c r="AN193" s="11" t="str">
        <f>IF(AND($O193=$B$4,OR($Q193="COMMUN",$Q193=$D$4),$R193="POS"),COUNTIFS($O$83:$O193,$B$4,$Q$83:$Q193,"COMMUN",$R$83:$R193,"POS")+COUNTIFS($O$83:$O193,$B$4,$Q$83:$Q193,$D$4,$R$83:$R193,"POS"),"")</f>
        <v/>
      </c>
      <c r="AO193" s="11" t="str">
        <f t="shared" si="53"/>
        <v/>
      </c>
      <c r="AP193" s="11" t="str">
        <f t="shared" si="54"/>
        <v/>
      </c>
      <c r="AQ193" s="11">
        <f t="shared" si="55"/>
        <v>0</v>
      </c>
    </row>
    <row r="194" spans="1:43" ht="80.099999999999994" customHeight="1">
      <c r="A194" s="45" t="s">
        <v>315</v>
      </c>
      <c r="B194" s="7" t="s">
        <v>620</v>
      </c>
      <c r="C194" s="7" t="s">
        <v>1024</v>
      </c>
      <c r="D194" s="7" t="s">
        <v>622</v>
      </c>
      <c r="E194" s="7" t="s">
        <v>623</v>
      </c>
      <c r="F194" s="7" t="s">
        <v>624</v>
      </c>
      <c r="G194" s="7" t="s">
        <v>625</v>
      </c>
      <c r="H194" s="7" t="s">
        <v>626</v>
      </c>
      <c r="I194" s="7" t="s">
        <v>627</v>
      </c>
      <c r="J194" s="7" t="s">
        <v>628</v>
      </c>
      <c r="K194" s="7" t="s">
        <v>629</v>
      </c>
      <c r="L194" s="11">
        <f t="shared" si="56"/>
        <v>5</v>
      </c>
      <c r="M194" s="11" t="str">
        <f t="shared" si="57"/>
        <v>OK</v>
      </c>
      <c r="N194" s="44" t="s">
        <v>316</v>
      </c>
      <c r="O194" s="44" t="s">
        <v>129</v>
      </c>
      <c r="P194" s="44">
        <v>2</v>
      </c>
      <c r="Q194" s="44" t="s">
        <v>51</v>
      </c>
      <c r="R194" s="44" t="s">
        <v>52</v>
      </c>
      <c r="S194" s="44">
        <v>0</v>
      </c>
      <c r="T194" s="44">
        <v>0</v>
      </c>
      <c r="U194" s="44" t="s">
        <v>620</v>
      </c>
      <c r="V194" s="44" t="s">
        <v>1025</v>
      </c>
      <c r="W194" s="44"/>
      <c r="X194" s="44"/>
      <c r="Y194" s="44"/>
      <c r="Z194" s="44"/>
      <c r="AA194" s="44"/>
      <c r="AB194" s="44" t="s">
        <v>625</v>
      </c>
      <c r="AC194" s="44" t="s">
        <v>626</v>
      </c>
      <c r="AD194" s="44" t="s">
        <v>813</v>
      </c>
      <c r="AE194" s="44" t="s">
        <v>550</v>
      </c>
      <c r="AF194" s="11">
        <f t="shared" si="45"/>
        <v>0</v>
      </c>
      <c r="AG194" s="11">
        <f t="shared" si="46"/>
        <v>0</v>
      </c>
      <c r="AH194" s="11">
        <f t="shared" si="47"/>
        <v>0</v>
      </c>
      <c r="AI194" s="11">
        <f t="shared" si="48"/>
        <v>0</v>
      </c>
      <c r="AJ194" s="11">
        <f t="shared" si="49"/>
        <v>0</v>
      </c>
      <c r="AK194" s="11">
        <f t="shared" si="50"/>
        <v>0</v>
      </c>
      <c r="AL194" s="11" t="str">
        <f t="shared" si="51"/>
        <v/>
      </c>
      <c r="AM194" s="11" t="str">
        <f t="shared" si="52"/>
        <v/>
      </c>
      <c r="AN194" s="11" t="str">
        <f>IF(AND($O194=$B$4,OR($Q194="COMMUN",$Q194=$D$4),$R194="POS"),COUNTIFS($O$83:$O194,$B$4,$Q$83:$Q194,"COMMUN",$R$83:$R194,"POS")+COUNTIFS($O$83:$O194,$B$4,$Q$83:$Q194,$D$4,$R$83:$R194,"POS"),"")</f>
        <v/>
      </c>
      <c r="AO194" s="11" t="str">
        <f t="shared" si="53"/>
        <v/>
      </c>
      <c r="AP194" s="11" t="str">
        <f t="shared" si="54"/>
        <v/>
      </c>
      <c r="AQ194" s="11">
        <f t="shared" si="55"/>
        <v>0</v>
      </c>
    </row>
    <row r="195" spans="1:43" ht="80.099999999999994" customHeight="1">
      <c r="A195" s="45" t="s">
        <v>317</v>
      </c>
      <c r="B195" s="7" t="s">
        <v>620</v>
      </c>
      <c r="C195" s="7" t="s">
        <v>1026</v>
      </c>
      <c r="D195" s="7" t="s">
        <v>622</v>
      </c>
      <c r="E195" s="7" t="s">
        <v>623</v>
      </c>
      <c r="F195" s="7" t="s">
        <v>624</v>
      </c>
      <c r="G195" s="7" t="s">
        <v>625</v>
      </c>
      <c r="H195" s="7" t="s">
        <v>626</v>
      </c>
      <c r="I195" s="7" t="s">
        <v>627</v>
      </c>
      <c r="J195" s="7" t="s">
        <v>628</v>
      </c>
      <c r="K195" s="7" t="s">
        <v>629</v>
      </c>
      <c r="L195" s="11">
        <f t="shared" si="56"/>
        <v>5</v>
      </c>
      <c r="M195" s="11" t="str">
        <f t="shared" si="57"/>
        <v>OK</v>
      </c>
      <c r="N195" s="44" t="s">
        <v>318</v>
      </c>
      <c r="O195" s="44" t="s">
        <v>129</v>
      </c>
      <c r="P195" s="44">
        <v>3</v>
      </c>
      <c r="Q195" s="44" t="s">
        <v>51</v>
      </c>
      <c r="R195" s="44" t="s">
        <v>52</v>
      </c>
      <c r="S195" s="44">
        <v>0</v>
      </c>
      <c r="T195" s="44">
        <v>0</v>
      </c>
      <c r="U195" s="44" t="s">
        <v>620</v>
      </c>
      <c r="V195" s="44" t="s">
        <v>1027</v>
      </c>
      <c r="W195" s="44"/>
      <c r="X195" s="44"/>
      <c r="Y195" s="44"/>
      <c r="Z195" s="44"/>
      <c r="AA195" s="44"/>
      <c r="AB195" s="44" t="s">
        <v>625</v>
      </c>
      <c r="AC195" s="44" t="s">
        <v>626</v>
      </c>
      <c r="AD195" s="44" t="s">
        <v>813</v>
      </c>
      <c r="AE195" s="44" t="s">
        <v>550</v>
      </c>
      <c r="AF195" s="11">
        <f t="shared" si="45"/>
        <v>0</v>
      </c>
      <c r="AG195" s="11">
        <f t="shared" si="46"/>
        <v>0</v>
      </c>
      <c r="AH195" s="11">
        <f t="shared" si="47"/>
        <v>0</v>
      </c>
      <c r="AI195" s="11">
        <f t="shared" si="48"/>
        <v>0</v>
      </c>
      <c r="AJ195" s="11">
        <f t="shared" si="49"/>
        <v>0</v>
      </c>
      <c r="AK195" s="11">
        <f t="shared" si="50"/>
        <v>0</v>
      </c>
      <c r="AL195" s="11" t="str">
        <f t="shared" si="51"/>
        <v/>
      </c>
      <c r="AM195" s="11" t="str">
        <f t="shared" si="52"/>
        <v/>
      </c>
      <c r="AN195" s="11" t="str">
        <f>IF(AND($O195=$B$4,OR($Q195="COMMUN",$Q195=$D$4),$R195="POS"),COUNTIFS($O$83:$O195,$B$4,$Q$83:$Q195,"COMMUN",$R$83:$R195,"POS")+COUNTIFS($O$83:$O195,$B$4,$Q$83:$Q195,$D$4,$R$83:$R195,"POS"),"")</f>
        <v/>
      </c>
      <c r="AO195" s="11" t="str">
        <f t="shared" si="53"/>
        <v/>
      </c>
      <c r="AP195" s="11" t="str">
        <f t="shared" si="54"/>
        <v/>
      </c>
      <c r="AQ195" s="11">
        <f t="shared" si="55"/>
        <v>0</v>
      </c>
    </row>
    <row r="196" spans="1:43" ht="80.099999999999994" customHeight="1">
      <c r="A196" s="45" t="s">
        <v>319</v>
      </c>
      <c r="B196" s="7" t="s">
        <v>620</v>
      </c>
      <c r="C196" s="7" t="s">
        <v>1028</v>
      </c>
      <c r="D196" s="7" t="s">
        <v>622</v>
      </c>
      <c r="E196" s="7" t="s">
        <v>623</v>
      </c>
      <c r="F196" s="7" t="s">
        <v>624</v>
      </c>
      <c r="G196" s="7" t="s">
        <v>625</v>
      </c>
      <c r="H196" s="7" t="s">
        <v>626</v>
      </c>
      <c r="I196" s="7" t="s">
        <v>627</v>
      </c>
      <c r="J196" s="7" t="s">
        <v>628</v>
      </c>
      <c r="K196" s="7" t="s">
        <v>629</v>
      </c>
      <c r="L196" s="11">
        <f t="shared" si="56"/>
        <v>5</v>
      </c>
      <c r="M196" s="11" t="str">
        <f t="shared" si="57"/>
        <v>OK</v>
      </c>
      <c r="N196" s="44" t="s">
        <v>320</v>
      </c>
      <c r="O196" s="44" t="s">
        <v>129</v>
      </c>
      <c r="P196" s="44">
        <v>4</v>
      </c>
      <c r="Q196" s="44" t="s">
        <v>51</v>
      </c>
      <c r="R196" s="44" t="s">
        <v>52</v>
      </c>
      <c r="S196" s="44">
        <v>0</v>
      </c>
      <c r="T196" s="44">
        <v>0</v>
      </c>
      <c r="U196" s="44" t="s">
        <v>620</v>
      </c>
      <c r="V196" s="44" t="s">
        <v>1029</v>
      </c>
      <c r="W196" s="44"/>
      <c r="X196" s="44"/>
      <c r="Y196" s="44"/>
      <c r="Z196" s="44"/>
      <c r="AA196" s="44"/>
      <c r="AB196" s="44" t="s">
        <v>625</v>
      </c>
      <c r="AC196" s="44" t="s">
        <v>626</v>
      </c>
      <c r="AD196" s="44" t="s">
        <v>813</v>
      </c>
      <c r="AE196" s="44" t="s">
        <v>550</v>
      </c>
      <c r="AF196" s="11">
        <f t="shared" si="45"/>
        <v>0</v>
      </c>
      <c r="AG196" s="11">
        <f t="shared" si="46"/>
        <v>0</v>
      </c>
      <c r="AH196" s="11">
        <f t="shared" si="47"/>
        <v>0</v>
      </c>
      <c r="AI196" s="11">
        <f t="shared" si="48"/>
        <v>0</v>
      </c>
      <c r="AJ196" s="11">
        <f t="shared" si="49"/>
        <v>0</v>
      </c>
      <c r="AK196" s="11">
        <f t="shared" si="50"/>
        <v>0</v>
      </c>
      <c r="AL196" s="11" t="str">
        <f t="shared" si="51"/>
        <v/>
      </c>
      <c r="AM196" s="11" t="str">
        <f t="shared" si="52"/>
        <v/>
      </c>
      <c r="AN196" s="11" t="str">
        <f>IF(AND($O196=$B$4,OR($Q196="COMMUN",$Q196=$D$4),$R196="POS"),COUNTIFS($O$83:$O196,$B$4,$Q$83:$Q196,"COMMUN",$R$83:$R196,"POS")+COUNTIFS($O$83:$O196,$B$4,$Q$83:$Q196,$D$4,$R$83:$R196,"POS"),"")</f>
        <v/>
      </c>
      <c r="AO196" s="11" t="str">
        <f t="shared" si="53"/>
        <v/>
      </c>
      <c r="AP196" s="11" t="str">
        <f t="shared" si="54"/>
        <v/>
      </c>
      <c r="AQ196" s="11">
        <f t="shared" si="55"/>
        <v>0</v>
      </c>
    </row>
    <row r="197" spans="1:43" ht="80.099999999999994" customHeight="1">
      <c r="A197" s="45" t="s">
        <v>321</v>
      </c>
      <c r="B197" s="7" t="s">
        <v>620</v>
      </c>
      <c r="C197" s="7" t="s">
        <v>1030</v>
      </c>
      <c r="D197" s="7" t="s">
        <v>622</v>
      </c>
      <c r="E197" s="7" t="s">
        <v>623</v>
      </c>
      <c r="F197" s="7" t="s">
        <v>624</v>
      </c>
      <c r="G197" s="7" t="s">
        <v>625</v>
      </c>
      <c r="H197" s="7" t="s">
        <v>626</v>
      </c>
      <c r="I197" s="7" t="s">
        <v>627</v>
      </c>
      <c r="J197" s="7" t="s">
        <v>628</v>
      </c>
      <c r="K197" s="7" t="s">
        <v>629</v>
      </c>
      <c r="L197" s="11">
        <f t="shared" si="56"/>
        <v>5</v>
      </c>
      <c r="M197" s="11" t="str">
        <f t="shared" si="57"/>
        <v>OK</v>
      </c>
      <c r="N197" s="44" t="s">
        <v>322</v>
      </c>
      <c r="O197" s="44" t="s">
        <v>129</v>
      </c>
      <c r="P197" s="44">
        <v>5</v>
      </c>
      <c r="Q197" s="44" t="s">
        <v>51</v>
      </c>
      <c r="R197" s="44" t="s">
        <v>52</v>
      </c>
      <c r="S197" s="44">
        <v>0</v>
      </c>
      <c r="T197" s="44">
        <v>0</v>
      </c>
      <c r="U197" s="44" t="s">
        <v>620</v>
      </c>
      <c r="V197" s="44" t="s">
        <v>1031</v>
      </c>
      <c r="W197" s="44"/>
      <c r="X197" s="44"/>
      <c r="Y197" s="44"/>
      <c r="Z197" s="44"/>
      <c r="AA197" s="44"/>
      <c r="AB197" s="44" t="s">
        <v>625</v>
      </c>
      <c r="AC197" s="44" t="s">
        <v>626</v>
      </c>
      <c r="AD197" s="44" t="s">
        <v>813</v>
      </c>
      <c r="AE197" s="44" t="s">
        <v>550</v>
      </c>
      <c r="AF197" s="11">
        <f t="shared" si="45"/>
        <v>0</v>
      </c>
      <c r="AG197" s="11">
        <f t="shared" si="46"/>
        <v>0</v>
      </c>
      <c r="AH197" s="11">
        <f t="shared" si="47"/>
        <v>0</v>
      </c>
      <c r="AI197" s="11">
        <f t="shared" si="48"/>
        <v>0</v>
      </c>
      <c r="AJ197" s="11">
        <f t="shared" si="49"/>
        <v>0</v>
      </c>
      <c r="AK197" s="11">
        <f t="shared" si="50"/>
        <v>0</v>
      </c>
      <c r="AL197" s="11" t="str">
        <f t="shared" si="51"/>
        <v/>
      </c>
      <c r="AM197" s="11" t="str">
        <f t="shared" si="52"/>
        <v/>
      </c>
      <c r="AN197" s="11" t="str">
        <f>IF(AND($O197=$B$4,OR($Q197="COMMUN",$Q197=$D$4),$R197="POS"),COUNTIFS($O$83:$O197,$B$4,$Q$83:$Q197,"COMMUN",$R$83:$R197,"POS")+COUNTIFS($O$83:$O197,$B$4,$Q$83:$Q197,$D$4,$R$83:$R197,"POS"),"")</f>
        <v/>
      </c>
      <c r="AO197" s="11" t="str">
        <f t="shared" si="53"/>
        <v/>
      </c>
      <c r="AP197" s="11" t="str">
        <f t="shared" si="54"/>
        <v/>
      </c>
      <c r="AQ197" s="11">
        <f t="shared" si="55"/>
        <v>0</v>
      </c>
    </row>
    <row r="198" spans="1:43" ht="80.099999999999994" customHeight="1">
      <c r="A198" s="45" t="s">
        <v>136</v>
      </c>
      <c r="B198" s="7" t="s">
        <v>620</v>
      </c>
      <c r="C198" s="7" t="s">
        <v>1032</v>
      </c>
      <c r="D198" s="7" t="s">
        <v>622</v>
      </c>
      <c r="E198" s="7" t="s">
        <v>623</v>
      </c>
      <c r="F198" s="7" t="s">
        <v>624</v>
      </c>
      <c r="G198" s="7" t="s">
        <v>625</v>
      </c>
      <c r="H198" s="7" t="s">
        <v>626</v>
      </c>
      <c r="I198" s="7" t="s">
        <v>627</v>
      </c>
      <c r="J198" s="7" t="s">
        <v>628</v>
      </c>
      <c r="K198" s="7" t="s">
        <v>629</v>
      </c>
      <c r="L198" s="11">
        <f t="shared" si="56"/>
        <v>5</v>
      </c>
      <c r="M198" s="11" t="str">
        <f t="shared" si="57"/>
        <v>OK</v>
      </c>
      <c r="N198" s="44" t="s">
        <v>323</v>
      </c>
      <c r="O198" s="44" t="s">
        <v>86</v>
      </c>
      <c r="P198" s="44">
        <v>1</v>
      </c>
      <c r="Q198" s="44" t="s">
        <v>51</v>
      </c>
      <c r="R198" s="44" t="s">
        <v>52</v>
      </c>
      <c r="S198" s="44">
        <v>0</v>
      </c>
      <c r="T198" s="44">
        <v>0</v>
      </c>
      <c r="U198" s="44" t="s">
        <v>620</v>
      </c>
      <c r="V198" s="44" t="s">
        <v>1033</v>
      </c>
      <c r="W198" s="44"/>
      <c r="X198" s="44"/>
      <c r="Y198" s="44"/>
      <c r="Z198" s="44"/>
      <c r="AA198" s="44"/>
      <c r="AB198" s="44" t="s">
        <v>625</v>
      </c>
      <c r="AC198" s="44" t="s">
        <v>626</v>
      </c>
      <c r="AD198" s="44" t="s">
        <v>813</v>
      </c>
      <c r="AE198" s="44" t="s">
        <v>550</v>
      </c>
      <c r="AF198" s="11">
        <f t="shared" si="45"/>
        <v>0</v>
      </c>
      <c r="AG198" s="11">
        <f t="shared" si="46"/>
        <v>0</v>
      </c>
      <c r="AH198" s="11">
        <f t="shared" si="47"/>
        <v>0</v>
      </c>
      <c r="AI198" s="11">
        <f t="shared" si="48"/>
        <v>0</v>
      </c>
      <c r="AJ198" s="11">
        <f t="shared" si="49"/>
        <v>0</v>
      </c>
      <c r="AK198" s="11">
        <f t="shared" si="50"/>
        <v>0</v>
      </c>
      <c r="AL198" s="11" t="str">
        <f t="shared" si="51"/>
        <v/>
      </c>
      <c r="AM198" s="11" t="str">
        <f t="shared" si="52"/>
        <v/>
      </c>
      <c r="AN198" s="11" t="str">
        <f>IF(AND($O198=$B$4,OR($Q198="COMMUN",$Q198=$D$4),$R198="POS"),COUNTIFS($O$83:$O198,$B$4,$Q$83:$Q198,"COMMUN",$R$83:$R198,"POS")+COUNTIFS($O$83:$O198,$B$4,$Q$83:$Q198,$D$4,$R$83:$R198,"POS"),"")</f>
        <v/>
      </c>
      <c r="AO198" s="11" t="str">
        <f t="shared" si="53"/>
        <v/>
      </c>
      <c r="AP198" s="11" t="str">
        <f t="shared" si="54"/>
        <v/>
      </c>
      <c r="AQ198" s="11">
        <f t="shared" si="55"/>
        <v>0</v>
      </c>
    </row>
    <row r="199" spans="1:43" ht="80.099999999999994" customHeight="1">
      <c r="A199" s="45" t="s">
        <v>324</v>
      </c>
      <c r="B199" s="7" t="s">
        <v>620</v>
      </c>
      <c r="C199" s="7" t="s">
        <v>1034</v>
      </c>
      <c r="D199" s="7" t="s">
        <v>622</v>
      </c>
      <c r="E199" s="7" t="s">
        <v>623</v>
      </c>
      <c r="F199" s="7" t="s">
        <v>624</v>
      </c>
      <c r="G199" s="7" t="s">
        <v>625</v>
      </c>
      <c r="H199" s="7" t="s">
        <v>626</v>
      </c>
      <c r="I199" s="7" t="s">
        <v>627</v>
      </c>
      <c r="J199" s="7" t="s">
        <v>628</v>
      </c>
      <c r="K199" s="7" t="s">
        <v>629</v>
      </c>
      <c r="L199" s="11">
        <f t="shared" si="56"/>
        <v>5</v>
      </c>
      <c r="M199" s="11" t="str">
        <f t="shared" si="57"/>
        <v>OK</v>
      </c>
      <c r="N199" s="44" t="s">
        <v>325</v>
      </c>
      <c r="O199" s="44" t="s">
        <v>86</v>
      </c>
      <c r="P199" s="44">
        <v>2</v>
      </c>
      <c r="Q199" s="44" t="s">
        <v>51</v>
      </c>
      <c r="R199" s="44" t="s">
        <v>52</v>
      </c>
      <c r="S199" s="44">
        <v>0</v>
      </c>
      <c r="T199" s="44">
        <v>0</v>
      </c>
      <c r="U199" s="44" t="s">
        <v>620</v>
      </c>
      <c r="V199" s="44" t="s">
        <v>1035</v>
      </c>
      <c r="W199" s="44"/>
      <c r="X199" s="44"/>
      <c r="Y199" s="44"/>
      <c r="Z199" s="44"/>
      <c r="AA199" s="44"/>
      <c r="AB199" s="44" t="s">
        <v>625</v>
      </c>
      <c r="AC199" s="44" t="s">
        <v>626</v>
      </c>
      <c r="AD199" s="44" t="s">
        <v>813</v>
      </c>
      <c r="AE199" s="44" t="s">
        <v>550</v>
      </c>
      <c r="AF199" s="11">
        <f t="shared" si="45"/>
        <v>0</v>
      </c>
      <c r="AG199" s="11">
        <f t="shared" si="46"/>
        <v>0</v>
      </c>
      <c r="AH199" s="11">
        <f t="shared" si="47"/>
        <v>0</v>
      </c>
      <c r="AI199" s="11">
        <f t="shared" si="48"/>
        <v>0</v>
      </c>
      <c r="AJ199" s="11">
        <f t="shared" si="49"/>
        <v>0</v>
      </c>
      <c r="AK199" s="11">
        <f t="shared" si="50"/>
        <v>0</v>
      </c>
      <c r="AL199" s="11" t="str">
        <f t="shared" si="51"/>
        <v/>
      </c>
      <c r="AM199" s="11" t="str">
        <f t="shared" si="52"/>
        <v/>
      </c>
      <c r="AN199" s="11" t="str">
        <f>IF(AND($O199=$B$4,OR($Q199="COMMUN",$Q199=$D$4),$R199="POS"),COUNTIFS($O$83:$O199,$B$4,$Q$83:$Q199,"COMMUN",$R$83:$R199,"POS")+COUNTIFS($O$83:$O199,$B$4,$Q$83:$Q199,$D$4,$R$83:$R199,"POS"),"")</f>
        <v/>
      </c>
      <c r="AO199" s="11" t="str">
        <f t="shared" si="53"/>
        <v/>
      </c>
      <c r="AP199" s="11" t="str">
        <f t="shared" si="54"/>
        <v/>
      </c>
      <c r="AQ199" s="11">
        <f t="shared" si="55"/>
        <v>0</v>
      </c>
    </row>
    <row r="200" spans="1:43" ht="80.099999999999994" customHeight="1">
      <c r="A200" s="45" t="s">
        <v>326</v>
      </c>
      <c r="B200" s="7" t="s">
        <v>620</v>
      </c>
      <c r="C200" s="7" t="s">
        <v>1036</v>
      </c>
      <c r="D200" s="7" t="s">
        <v>622</v>
      </c>
      <c r="E200" s="7" t="s">
        <v>623</v>
      </c>
      <c r="F200" s="7" t="s">
        <v>624</v>
      </c>
      <c r="G200" s="7" t="s">
        <v>625</v>
      </c>
      <c r="H200" s="7" t="s">
        <v>626</v>
      </c>
      <c r="I200" s="7" t="s">
        <v>627</v>
      </c>
      <c r="J200" s="7" t="s">
        <v>628</v>
      </c>
      <c r="K200" s="7" t="s">
        <v>629</v>
      </c>
      <c r="L200" s="11">
        <f t="shared" si="56"/>
        <v>5</v>
      </c>
      <c r="M200" s="11" t="str">
        <f t="shared" si="57"/>
        <v>OK</v>
      </c>
      <c r="N200" s="44" t="s">
        <v>327</v>
      </c>
      <c r="O200" s="44" t="s">
        <v>86</v>
      </c>
      <c r="P200" s="44">
        <v>3</v>
      </c>
      <c r="Q200" s="44" t="s">
        <v>51</v>
      </c>
      <c r="R200" s="44" t="s">
        <v>52</v>
      </c>
      <c r="S200" s="44">
        <v>0</v>
      </c>
      <c r="T200" s="44">
        <v>0</v>
      </c>
      <c r="U200" s="44" t="s">
        <v>620</v>
      </c>
      <c r="V200" s="44" t="s">
        <v>1037</v>
      </c>
      <c r="W200" s="44"/>
      <c r="X200" s="44"/>
      <c r="Y200" s="44"/>
      <c r="Z200" s="44"/>
      <c r="AA200" s="44"/>
      <c r="AB200" s="44" t="s">
        <v>625</v>
      </c>
      <c r="AC200" s="44" t="s">
        <v>626</v>
      </c>
      <c r="AD200" s="44" t="s">
        <v>813</v>
      </c>
      <c r="AE200" s="44" t="s">
        <v>550</v>
      </c>
      <c r="AF200" s="11">
        <f t="shared" si="45"/>
        <v>0</v>
      </c>
      <c r="AG200" s="11">
        <f t="shared" si="46"/>
        <v>0</v>
      </c>
      <c r="AH200" s="11">
        <f t="shared" si="47"/>
        <v>0</v>
      </c>
      <c r="AI200" s="11">
        <f t="shared" si="48"/>
        <v>0</v>
      </c>
      <c r="AJ200" s="11">
        <f t="shared" si="49"/>
        <v>0</v>
      </c>
      <c r="AK200" s="11">
        <f t="shared" si="50"/>
        <v>0</v>
      </c>
      <c r="AL200" s="11" t="str">
        <f t="shared" si="51"/>
        <v/>
      </c>
      <c r="AM200" s="11" t="str">
        <f t="shared" si="52"/>
        <v/>
      </c>
      <c r="AN200" s="11" t="str">
        <f>IF(AND($O200=$B$4,OR($Q200="COMMUN",$Q200=$D$4),$R200="POS"),COUNTIFS($O$83:$O200,$B$4,$Q$83:$Q200,"COMMUN",$R$83:$R200,"POS")+COUNTIFS($O$83:$O200,$B$4,$Q$83:$Q200,$D$4,$R$83:$R200,"POS"),"")</f>
        <v/>
      </c>
      <c r="AO200" s="11" t="str">
        <f t="shared" si="53"/>
        <v/>
      </c>
      <c r="AP200" s="11" t="str">
        <f t="shared" si="54"/>
        <v/>
      </c>
      <c r="AQ200" s="11">
        <f t="shared" si="55"/>
        <v>0</v>
      </c>
    </row>
    <row r="201" spans="1:43" ht="80.099999999999994" customHeight="1">
      <c r="A201" s="45" t="s">
        <v>328</v>
      </c>
      <c r="B201" s="7" t="s">
        <v>620</v>
      </c>
      <c r="C201" s="7" t="s">
        <v>1038</v>
      </c>
      <c r="D201" s="7" t="s">
        <v>622</v>
      </c>
      <c r="E201" s="7" t="s">
        <v>623</v>
      </c>
      <c r="F201" s="7" t="s">
        <v>624</v>
      </c>
      <c r="G201" s="7" t="s">
        <v>625</v>
      </c>
      <c r="H201" s="7" t="s">
        <v>626</v>
      </c>
      <c r="I201" s="7" t="s">
        <v>627</v>
      </c>
      <c r="J201" s="7" t="s">
        <v>628</v>
      </c>
      <c r="K201" s="7" t="s">
        <v>629</v>
      </c>
      <c r="L201" s="11">
        <f t="shared" si="56"/>
        <v>5</v>
      </c>
      <c r="M201" s="11" t="str">
        <f t="shared" si="57"/>
        <v>OK</v>
      </c>
      <c r="N201" s="44" t="s">
        <v>329</v>
      </c>
      <c r="O201" s="44" t="s">
        <v>86</v>
      </c>
      <c r="P201" s="44">
        <v>4</v>
      </c>
      <c r="Q201" s="44" t="s">
        <v>51</v>
      </c>
      <c r="R201" s="44" t="s">
        <v>52</v>
      </c>
      <c r="S201" s="44">
        <v>0</v>
      </c>
      <c r="T201" s="44">
        <v>0</v>
      </c>
      <c r="U201" s="44" t="s">
        <v>620</v>
      </c>
      <c r="V201" s="44" t="s">
        <v>1039</v>
      </c>
      <c r="W201" s="44"/>
      <c r="X201" s="44"/>
      <c r="Y201" s="44"/>
      <c r="Z201" s="44"/>
      <c r="AA201" s="44"/>
      <c r="AB201" s="44" t="s">
        <v>625</v>
      </c>
      <c r="AC201" s="44" t="s">
        <v>626</v>
      </c>
      <c r="AD201" s="44" t="s">
        <v>813</v>
      </c>
      <c r="AE201" s="44" t="s">
        <v>550</v>
      </c>
      <c r="AF201" s="11">
        <f t="shared" si="45"/>
        <v>0</v>
      </c>
      <c r="AG201" s="11">
        <f t="shared" si="46"/>
        <v>0</v>
      </c>
      <c r="AH201" s="11">
        <f t="shared" si="47"/>
        <v>0</v>
      </c>
      <c r="AI201" s="11">
        <f t="shared" si="48"/>
        <v>0</v>
      </c>
      <c r="AJ201" s="11">
        <f t="shared" si="49"/>
        <v>0</v>
      </c>
      <c r="AK201" s="11">
        <f t="shared" si="50"/>
        <v>0</v>
      </c>
      <c r="AL201" s="11" t="str">
        <f t="shared" si="51"/>
        <v/>
      </c>
      <c r="AM201" s="11" t="str">
        <f t="shared" si="52"/>
        <v/>
      </c>
      <c r="AN201" s="11" t="str">
        <f>IF(AND($O201=$B$4,OR($Q201="COMMUN",$Q201=$D$4),$R201="POS"),COUNTIFS($O$83:$O201,$B$4,$Q$83:$Q201,"COMMUN",$R$83:$R201,"POS")+COUNTIFS($O$83:$O201,$B$4,$Q$83:$Q201,$D$4,$R$83:$R201,"POS"),"")</f>
        <v/>
      </c>
      <c r="AO201" s="11" t="str">
        <f t="shared" si="53"/>
        <v/>
      </c>
      <c r="AP201" s="11" t="str">
        <f t="shared" si="54"/>
        <v/>
      </c>
      <c r="AQ201" s="11">
        <f t="shared" si="55"/>
        <v>0</v>
      </c>
    </row>
    <row r="202" spans="1:43" ht="80.099999999999994" customHeight="1">
      <c r="A202" s="45" t="s">
        <v>330</v>
      </c>
      <c r="B202" s="7" t="s">
        <v>620</v>
      </c>
      <c r="C202" s="7" t="s">
        <v>1040</v>
      </c>
      <c r="D202" s="7" t="s">
        <v>622</v>
      </c>
      <c r="E202" s="7" t="s">
        <v>623</v>
      </c>
      <c r="F202" s="7" t="s">
        <v>624</v>
      </c>
      <c r="G202" s="7" t="s">
        <v>625</v>
      </c>
      <c r="H202" s="7" t="s">
        <v>626</v>
      </c>
      <c r="I202" s="7" t="s">
        <v>627</v>
      </c>
      <c r="J202" s="7" t="s">
        <v>628</v>
      </c>
      <c r="K202" s="7" t="s">
        <v>629</v>
      </c>
      <c r="L202" s="11">
        <f t="shared" si="56"/>
        <v>5</v>
      </c>
      <c r="M202" s="11" t="str">
        <f t="shared" si="57"/>
        <v>OK</v>
      </c>
      <c r="N202" s="44" t="s">
        <v>331</v>
      </c>
      <c r="O202" s="44" t="s">
        <v>86</v>
      </c>
      <c r="P202" s="44">
        <v>5</v>
      </c>
      <c r="Q202" s="44" t="s">
        <v>51</v>
      </c>
      <c r="R202" s="44" t="s">
        <v>52</v>
      </c>
      <c r="S202" s="44">
        <v>0</v>
      </c>
      <c r="T202" s="44">
        <v>0</v>
      </c>
      <c r="U202" s="44" t="s">
        <v>620</v>
      </c>
      <c r="V202" s="44" t="s">
        <v>1041</v>
      </c>
      <c r="W202" s="44"/>
      <c r="X202" s="44"/>
      <c r="Y202" s="44"/>
      <c r="Z202" s="44"/>
      <c r="AA202" s="44"/>
      <c r="AB202" s="44" t="s">
        <v>625</v>
      </c>
      <c r="AC202" s="44" t="s">
        <v>626</v>
      </c>
      <c r="AD202" s="44" t="s">
        <v>813</v>
      </c>
      <c r="AE202" s="44" t="s">
        <v>550</v>
      </c>
      <c r="AF202" s="11">
        <f t="shared" si="45"/>
        <v>0</v>
      </c>
      <c r="AG202" s="11">
        <f t="shared" si="46"/>
        <v>0</v>
      </c>
      <c r="AH202" s="11">
        <f t="shared" si="47"/>
        <v>0</v>
      </c>
      <c r="AI202" s="11">
        <f t="shared" si="48"/>
        <v>0</v>
      </c>
      <c r="AJ202" s="11">
        <f t="shared" si="49"/>
        <v>0</v>
      </c>
      <c r="AK202" s="11">
        <f t="shared" si="50"/>
        <v>0</v>
      </c>
      <c r="AL202" s="11" t="str">
        <f t="shared" si="51"/>
        <v/>
      </c>
      <c r="AM202" s="11" t="str">
        <f t="shared" si="52"/>
        <v/>
      </c>
      <c r="AN202" s="11" t="str">
        <f>IF(AND($O202=$B$4,OR($Q202="COMMUN",$Q202=$D$4),$R202="POS"),COUNTIFS($O$83:$O202,$B$4,$Q$83:$Q202,"COMMUN",$R$83:$R202,"POS")+COUNTIFS($O$83:$O202,$B$4,$Q$83:$Q202,$D$4,$R$83:$R202,"POS"),"")</f>
        <v/>
      </c>
      <c r="AO202" s="11" t="str">
        <f t="shared" si="53"/>
        <v/>
      </c>
      <c r="AP202" s="11" t="str">
        <f t="shared" si="54"/>
        <v/>
      </c>
      <c r="AQ202" s="11">
        <f t="shared" si="55"/>
        <v>0</v>
      </c>
    </row>
    <row r="203" spans="1:43" ht="80.099999999999994" customHeight="1">
      <c r="A203" s="45" t="s">
        <v>140</v>
      </c>
      <c r="B203" s="7" t="s">
        <v>620</v>
      </c>
      <c r="C203" s="7" t="s">
        <v>1042</v>
      </c>
      <c r="D203" s="7" t="s">
        <v>622</v>
      </c>
      <c r="E203" s="7" t="s">
        <v>623</v>
      </c>
      <c r="F203" s="7" t="s">
        <v>624</v>
      </c>
      <c r="G203" s="7" t="s">
        <v>625</v>
      </c>
      <c r="H203" s="7" t="s">
        <v>626</v>
      </c>
      <c r="I203" s="7" t="s">
        <v>627</v>
      </c>
      <c r="J203" s="7" t="s">
        <v>628</v>
      </c>
      <c r="K203" s="7" t="s">
        <v>629</v>
      </c>
      <c r="L203" s="11">
        <f t="shared" si="56"/>
        <v>5</v>
      </c>
      <c r="M203" s="11" t="str">
        <f t="shared" si="57"/>
        <v>OK</v>
      </c>
      <c r="N203" s="44" t="s">
        <v>332</v>
      </c>
      <c r="O203" s="44" t="s">
        <v>134</v>
      </c>
      <c r="P203" s="44">
        <v>1</v>
      </c>
      <c r="Q203" s="44" t="s">
        <v>51</v>
      </c>
      <c r="R203" s="44" t="s">
        <v>52</v>
      </c>
      <c r="S203" s="44">
        <v>0</v>
      </c>
      <c r="T203" s="44">
        <v>0</v>
      </c>
      <c r="U203" s="44" t="s">
        <v>620</v>
      </c>
      <c r="V203" s="44" t="s">
        <v>1043</v>
      </c>
      <c r="W203" s="44"/>
      <c r="X203" s="44"/>
      <c r="Y203" s="44"/>
      <c r="Z203" s="44"/>
      <c r="AA203" s="44"/>
      <c r="AB203" s="44" t="s">
        <v>625</v>
      </c>
      <c r="AC203" s="44" t="s">
        <v>626</v>
      </c>
      <c r="AD203" s="44" t="s">
        <v>813</v>
      </c>
      <c r="AE203" s="44" t="s">
        <v>550</v>
      </c>
      <c r="AF203" s="11">
        <f t="shared" si="45"/>
        <v>0</v>
      </c>
      <c r="AG203" s="11">
        <f t="shared" si="46"/>
        <v>0</v>
      </c>
      <c r="AH203" s="11">
        <f t="shared" si="47"/>
        <v>0</v>
      </c>
      <c r="AI203" s="11">
        <f t="shared" si="48"/>
        <v>0</v>
      </c>
      <c r="AJ203" s="11">
        <f t="shared" si="49"/>
        <v>0</v>
      </c>
      <c r="AK203" s="11">
        <f t="shared" si="50"/>
        <v>0</v>
      </c>
      <c r="AL203" s="11" t="str">
        <f t="shared" si="51"/>
        <v/>
      </c>
      <c r="AM203" s="11" t="str">
        <f t="shared" si="52"/>
        <v/>
      </c>
      <c r="AN203" s="11" t="str">
        <f>IF(AND($O203=$B$4,OR($Q203="COMMUN",$Q203=$D$4),$R203="POS"),COUNTIFS($O$83:$O203,$B$4,$Q$83:$Q203,"COMMUN",$R$83:$R203,"POS")+COUNTIFS($O$83:$O203,$B$4,$Q$83:$Q203,$D$4,$R$83:$R203,"POS"),"")</f>
        <v/>
      </c>
      <c r="AO203" s="11" t="str">
        <f t="shared" si="53"/>
        <v/>
      </c>
      <c r="AP203" s="11" t="str">
        <f t="shared" si="54"/>
        <v/>
      </c>
      <c r="AQ203" s="11">
        <f t="shared" si="55"/>
        <v>0</v>
      </c>
    </row>
    <row r="204" spans="1:43" ht="80.099999999999994" customHeight="1">
      <c r="A204" s="45" t="s">
        <v>333</v>
      </c>
      <c r="B204" s="7" t="s">
        <v>620</v>
      </c>
      <c r="C204" s="7" t="s">
        <v>1044</v>
      </c>
      <c r="D204" s="7" t="s">
        <v>622</v>
      </c>
      <c r="E204" s="7" t="s">
        <v>623</v>
      </c>
      <c r="F204" s="7" t="s">
        <v>624</v>
      </c>
      <c r="G204" s="7" t="s">
        <v>625</v>
      </c>
      <c r="H204" s="7" t="s">
        <v>626</v>
      </c>
      <c r="I204" s="7" t="s">
        <v>627</v>
      </c>
      <c r="J204" s="7" t="s">
        <v>628</v>
      </c>
      <c r="K204" s="7" t="s">
        <v>629</v>
      </c>
      <c r="L204" s="11">
        <f t="shared" si="56"/>
        <v>5</v>
      </c>
      <c r="M204" s="11" t="str">
        <f t="shared" si="57"/>
        <v>OK</v>
      </c>
      <c r="N204" s="44" t="s">
        <v>334</v>
      </c>
      <c r="O204" s="44" t="s">
        <v>134</v>
      </c>
      <c r="P204" s="44">
        <v>2</v>
      </c>
      <c r="Q204" s="44" t="s">
        <v>51</v>
      </c>
      <c r="R204" s="44" t="s">
        <v>52</v>
      </c>
      <c r="S204" s="44">
        <v>0</v>
      </c>
      <c r="T204" s="44">
        <v>0</v>
      </c>
      <c r="U204" s="44" t="s">
        <v>620</v>
      </c>
      <c r="V204" s="44" t="s">
        <v>1045</v>
      </c>
      <c r="W204" s="44"/>
      <c r="X204" s="44"/>
      <c r="Y204" s="44"/>
      <c r="Z204" s="44"/>
      <c r="AA204" s="44"/>
      <c r="AB204" s="44" t="s">
        <v>625</v>
      </c>
      <c r="AC204" s="44" t="s">
        <v>626</v>
      </c>
      <c r="AD204" s="44" t="s">
        <v>813</v>
      </c>
      <c r="AE204" s="44" t="s">
        <v>550</v>
      </c>
      <c r="AF204" s="11">
        <f t="shared" si="45"/>
        <v>0</v>
      </c>
      <c r="AG204" s="11">
        <f t="shared" si="46"/>
        <v>0</v>
      </c>
      <c r="AH204" s="11">
        <f t="shared" si="47"/>
        <v>0</v>
      </c>
      <c r="AI204" s="11">
        <f t="shared" si="48"/>
        <v>0</v>
      </c>
      <c r="AJ204" s="11">
        <f t="shared" si="49"/>
        <v>0</v>
      </c>
      <c r="AK204" s="11">
        <f t="shared" si="50"/>
        <v>0</v>
      </c>
      <c r="AL204" s="11" t="str">
        <f t="shared" si="51"/>
        <v/>
      </c>
      <c r="AM204" s="11" t="str">
        <f t="shared" si="52"/>
        <v/>
      </c>
      <c r="AN204" s="11" t="str">
        <f>IF(AND($O204=$B$4,OR($Q204="COMMUN",$Q204=$D$4),$R204="POS"),COUNTIFS($O$83:$O204,$B$4,$Q$83:$Q204,"COMMUN",$R$83:$R204,"POS")+COUNTIFS($O$83:$O204,$B$4,$Q$83:$Q204,$D$4,$R$83:$R204,"POS"),"")</f>
        <v/>
      </c>
      <c r="AO204" s="11" t="str">
        <f t="shared" si="53"/>
        <v/>
      </c>
      <c r="AP204" s="11" t="str">
        <f t="shared" si="54"/>
        <v/>
      </c>
      <c r="AQ204" s="11">
        <f t="shared" si="55"/>
        <v>0</v>
      </c>
    </row>
    <row r="205" spans="1:43" ht="80.099999999999994" customHeight="1">
      <c r="A205" s="45" t="s">
        <v>335</v>
      </c>
      <c r="B205" s="7" t="s">
        <v>620</v>
      </c>
      <c r="C205" s="7" t="s">
        <v>1046</v>
      </c>
      <c r="D205" s="7" t="s">
        <v>622</v>
      </c>
      <c r="E205" s="7" t="s">
        <v>623</v>
      </c>
      <c r="F205" s="7" t="s">
        <v>624</v>
      </c>
      <c r="G205" s="7" t="s">
        <v>625</v>
      </c>
      <c r="H205" s="7" t="s">
        <v>626</v>
      </c>
      <c r="I205" s="7" t="s">
        <v>627</v>
      </c>
      <c r="J205" s="7" t="s">
        <v>628</v>
      </c>
      <c r="K205" s="7" t="s">
        <v>629</v>
      </c>
      <c r="L205" s="11">
        <f t="shared" si="56"/>
        <v>5</v>
      </c>
      <c r="M205" s="11" t="str">
        <f t="shared" si="57"/>
        <v>OK</v>
      </c>
      <c r="N205" s="44" t="s">
        <v>336</v>
      </c>
      <c r="O205" s="44" t="s">
        <v>134</v>
      </c>
      <c r="P205" s="44">
        <v>3</v>
      </c>
      <c r="Q205" s="44" t="s">
        <v>51</v>
      </c>
      <c r="R205" s="44" t="s">
        <v>52</v>
      </c>
      <c r="S205" s="44">
        <v>0</v>
      </c>
      <c r="T205" s="44">
        <v>0</v>
      </c>
      <c r="U205" s="44" t="s">
        <v>620</v>
      </c>
      <c r="V205" s="44" t="s">
        <v>1047</v>
      </c>
      <c r="W205" s="44"/>
      <c r="X205" s="44"/>
      <c r="Y205" s="44"/>
      <c r="Z205" s="44"/>
      <c r="AA205" s="44"/>
      <c r="AB205" s="44" t="s">
        <v>625</v>
      </c>
      <c r="AC205" s="44" t="s">
        <v>626</v>
      </c>
      <c r="AD205" s="44" t="s">
        <v>813</v>
      </c>
      <c r="AE205" s="44" t="s">
        <v>550</v>
      </c>
      <c r="AF205" s="11">
        <f t="shared" si="45"/>
        <v>0</v>
      </c>
      <c r="AG205" s="11">
        <f t="shared" si="46"/>
        <v>0</v>
      </c>
      <c r="AH205" s="11">
        <f t="shared" si="47"/>
        <v>0</v>
      </c>
      <c r="AI205" s="11">
        <f t="shared" si="48"/>
        <v>0</v>
      </c>
      <c r="AJ205" s="11">
        <f t="shared" si="49"/>
        <v>0</v>
      </c>
      <c r="AK205" s="11">
        <f t="shared" si="50"/>
        <v>0</v>
      </c>
      <c r="AL205" s="11" t="str">
        <f t="shared" si="51"/>
        <v/>
      </c>
      <c r="AM205" s="11" t="str">
        <f t="shared" si="52"/>
        <v/>
      </c>
      <c r="AN205" s="11" t="str">
        <f>IF(AND($O205=$B$4,OR($Q205="COMMUN",$Q205=$D$4),$R205="POS"),COUNTIFS($O$83:$O205,$B$4,$Q$83:$Q205,"COMMUN",$R$83:$R205,"POS")+COUNTIFS($O$83:$O205,$B$4,$Q$83:$Q205,$D$4,$R$83:$R205,"POS"),"")</f>
        <v/>
      </c>
      <c r="AO205" s="11" t="str">
        <f t="shared" si="53"/>
        <v/>
      </c>
      <c r="AP205" s="11" t="str">
        <f t="shared" si="54"/>
        <v/>
      </c>
      <c r="AQ205" s="11">
        <f t="shared" si="55"/>
        <v>0</v>
      </c>
    </row>
    <row r="206" spans="1:43" ht="80.099999999999994" customHeight="1">
      <c r="A206" s="45" t="s">
        <v>337</v>
      </c>
      <c r="B206" s="7" t="s">
        <v>620</v>
      </c>
      <c r="C206" s="7" t="s">
        <v>1048</v>
      </c>
      <c r="D206" s="7" t="s">
        <v>622</v>
      </c>
      <c r="E206" s="7" t="s">
        <v>623</v>
      </c>
      <c r="F206" s="7" t="s">
        <v>624</v>
      </c>
      <c r="G206" s="7" t="s">
        <v>625</v>
      </c>
      <c r="H206" s="7" t="s">
        <v>626</v>
      </c>
      <c r="I206" s="7" t="s">
        <v>627</v>
      </c>
      <c r="J206" s="7" t="s">
        <v>628</v>
      </c>
      <c r="K206" s="7" t="s">
        <v>629</v>
      </c>
      <c r="L206" s="11">
        <f t="shared" si="56"/>
        <v>5</v>
      </c>
      <c r="M206" s="11" t="str">
        <f t="shared" si="57"/>
        <v>OK</v>
      </c>
      <c r="N206" s="44" t="s">
        <v>338</v>
      </c>
      <c r="O206" s="44" t="s">
        <v>134</v>
      </c>
      <c r="P206" s="44">
        <v>4</v>
      </c>
      <c r="Q206" s="44" t="s">
        <v>51</v>
      </c>
      <c r="R206" s="44" t="s">
        <v>52</v>
      </c>
      <c r="S206" s="44">
        <v>0</v>
      </c>
      <c r="T206" s="44">
        <v>0</v>
      </c>
      <c r="U206" s="44" t="s">
        <v>620</v>
      </c>
      <c r="V206" s="44" t="s">
        <v>1049</v>
      </c>
      <c r="W206" s="44"/>
      <c r="X206" s="44"/>
      <c r="Y206" s="44"/>
      <c r="Z206" s="44"/>
      <c r="AA206" s="44"/>
      <c r="AB206" s="44" t="s">
        <v>625</v>
      </c>
      <c r="AC206" s="44" t="s">
        <v>626</v>
      </c>
      <c r="AD206" s="44" t="s">
        <v>813</v>
      </c>
      <c r="AE206" s="44" t="s">
        <v>550</v>
      </c>
      <c r="AF206" s="11">
        <f t="shared" si="45"/>
        <v>0</v>
      </c>
      <c r="AG206" s="11">
        <f t="shared" si="46"/>
        <v>0</v>
      </c>
      <c r="AH206" s="11">
        <f t="shared" si="47"/>
        <v>0</v>
      </c>
      <c r="AI206" s="11">
        <f t="shared" si="48"/>
        <v>0</v>
      </c>
      <c r="AJ206" s="11">
        <f t="shared" si="49"/>
        <v>0</v>
      </c>
      <c r="AK206" s="11">
        <f t="shared" si="50"/>
        <v>0</v>
      </c>
      <c r="AL206" s="11" t="str">
        <f t="shared" si="51"/>
        <v/>
      </c>
      <c r="AM206" s="11" t="str">
        <f t="shared" si="52"/>
        <v/>
      </c>
      <c r="AN206" s="11" t="str">
        <f>IF(AND($O206=$B$4,OR($Q206="COMMUN",$Q206=$D$4),$R206="POS"),COUNTIFS($O$83:$O206,$B$4,$Q$83:$Q206,"COMMUN",$R$83:$R206,"POS")+COUNTIFS($O$83:$O206,$B$4,$Q$83:$Q206,$D$4,$R$83:$R206,"POS"),"")</f>
        <v/>
      </c>
      <c r="AO206" s="11" t="str">
        <f t="shared" si="53"/>
        <v/>
      </c>
      <c r="AP206" s="11" t="str">
        <f t="shared" si="54"/>
        <v/>
      </c>
      <c r="AQ206" s="11">
        <f t="shared" si="55"/>
        <v>0</v>
      </c>
    </row>
    <row r="207" spans="1:43" ht="80.099999999999994" customHeight="1">
      <c r="A207" s="45" t="s">
        <v>339</v>
      </c>
      <c r="B207" s="7" t="s">
        <v>620</v>
      </c>
      <c r="C207" s="7" t="s">
        <v>1050</v>
      </c>
      <c r="D207" s="7" t="s">
        <v>622</v>
      </c>
      <c r="E207" s="7" t="s">
        <v>623</v>
      </c>
      <c r="F207" s="7" t="s">
        <v>624</v>
      </c>
      <c r="G207" s="7" t="s">
        <v>625</v>
      </c>
      <c r="H207" s="7" t="s">
        <v>626</v>
      </c>
      <c r="I207" s="7" t="s">
        <v>627</v>
      </c>
      <c r="J207" s="7" t="s">
        <v>628</v>
      </c>
      <c r="K207" s="7" t="s">
        <v>629</v>
      </c>
      <c r="L207" s="11">
        <f t="shared" si="56"/>
        <v>5</v>
      </c>
      <c r="M207" s="11" t="str">
        <f t="shared" si="57"/>
        <v>OK</v>
      </c>
      <c r="N207" s="44" t="s">
        <v>340</v>
      </c>
      <c r="O207" s="44" t="s">
        <v>134</v>
      </c>
      <c r="P207" s="44">
        <v>5</v>
      </c>
      <c r="Q207" s="44" t="s">
        <v>51</v>
      </c>
      <c r="R207" s="44" t="s">
        <v>52</v>
      </c>
      <c r="S207" s="44">
        <v>0</v>
      </c>
      <c r="T207" s="44">
        <v>0</v>
      </c>
      <c r="U207" s="44" t="s">
        <v>620</v>
      </c>
      <c r="V207" s="44" t="s">
        <v>1051</v>
      </c>
      <c r="W207" s="44"/>
      <c r="X207" s="44"/>
      <c r="Y207" s="44"/>
      <c r="Z207" s="44"/>
      <c r="AA207" s="44"/>
      <c r="AB207" s="44" t="s">
        <v>625</v>
      </c>
      <c r="AC207" s="44" t="s">
        <v>626</v>
      </c>
      <c r="AD207" s="44" t="s">
        <v>813</v>
      </c>
      <c r="AE207" s="44" t="s">
        <v>550</v>
      </c>
      <c r="AF207" s="11">
        <f t="shared" si="45"/>
        <v>0</v>
      </c>
      <c r="AG207" s="11">
        <f t="shared" si="46"/>
        <v>0</v>
      </c>
      <c r="AH207" s="11">
        <f t="shared" si="47"/>
        <v>0</v>
      </c>
      <c r="AI207" s="11">
        <f t="shared" si="48"/>
        <v>0</v>
      </c>
      <c r="AJ207" s="11">
        <f t="shared" si="49"/>
        <v>0</v>
      </c>
      <c r="AK207" s="11">
        <f t="shared" si="50"/>
        <v>0</v>
      </c>
      <c r="AL207" s="11" t="str">
        <f t="shared" si="51"/>
        <v/>
      </c>
      <c r="AM207" s="11" t="str">
        <f t="shared" si="52"/>
        <v/>
      </c>
      <c r="AN207" s="11" t="str">
        <f>IF(AND($O207=$B$4,OR($Q207="COMMUN",$Q207=$D$4),$R207="POS"),COUNTIFS($O$83:$O207,$B$4,$Q$83:$Q207,"COMMUN",$R$83:$R207,"POS")+COUNTIFS($O$83:$O207,$B$4,$Q$83:$Q207,$D$4,$R$83:$R207,"POS"),"")</f>
        <v/>
      </c>
      <c r="AO207" s="11" t="str">
        <f t="shared" si="53"/>
        <v/>
      </c>
      <c r="AP207" s="11" t="str">
        <f t="shared" si="54"/>
        <v/>
      </c>
      <c r="AQ207" s="11">
        <f t="shared" si="55"/>
        <v>0</v>
      </c>
    </row>
    <row r="208" spans="1:43" ht="80.099999999999994" customHeight="1">
      <c r="A208" s="45" t="s">
        <v>145</v>
      </c>
      <c r="B208" s="7" t="s">
        <v>620</v>
      </c>
      <c r="C208" s="7" t="s">
        <v>1052</v>
      </c>
      <c r="D208" s="7" t="s">
        <v>622</v>
      </c>
      <c r="E208" s="7" t="s">
        <v>623</v>
      </c>
      <c r="F208" s="7" t="s">
        <v>624</v>
      </c>
      <c r="G208" s="7" t="s">
        <v>625</v>
      </c>
      <c r="H208" s="7" t="s">
        <v>626</v>
      </c>
      <c r="I208" s="7" t="s">
        <v>627</v>
      </c>
      <c r="J208" s="7" t="s">
        <v>628</v>
      </c>
      <c r="K208" s="7" t="s">
        <v>629</v>
      </c>
      <c r="L208" s="11">
        <f t="shared" si="56"/>
        <v>5</v>
      </c>
      <c r="M208" s="11" t="str">
        <f t="shared" si="57"/>
        <v>OK</v>
      </c>
      <c r="N208" s="44" t="s">
        <v>341</v>
      </c>
      <c r="O208" s="44" t="s">
        <v>137</v>
      </c>
      <c r="P208" s="44">
        <v>1</v>
      </c>
      <c r="Q208" s="44" t="s">
        <v>51</v>
      </c>
      <c r="R208" s="44" t="s">
        <v>52</v>
      </c>
      <c r="S208" s="44">
        <v>0</v>
      </c>
      <c r="T208" s="44">
        <v>0</v>
      </c>
      <c r="U208" s="44" t="s">
        <v>620</v>
      </c>
      <c r="V208" s="44" t="s">
        <v>1053</v>
      </c>
      <c r="W208" s="44"/>
      <c r="X208" s="44"/>
      <c r="Y208" s="44"/>
      <c r="Z208" s="44"/>
      <c r="AA208" s="44"/>
      <c r="AB208" s="44" t="s">
        <v>625</v>
      </c>
      <c r="AC208" s="44" t="s">
        <v>626</v>
      </c>
      <c r="AD208" s="44" t="s">
        <v>813</v>
      </c>
      <c r="AE208" s="44" t="s">
        <v>550</v>
      </c>
      <c r="AF208" s="11">
        <f t="shared" si="45"/>
        <v>0</v>
      </c>
      <c r="AG208" s="11">
        <f t="shared" si="46"/>
        <v>0</v>
      </c>
      <c r="AH208" s="11">
        <f t="shared" si="47"/>
        <v>0</v>
      </c>
      <c r="AI208" s="11">
        <f t="shared" si="48"/>
        <v>0</v>
      </c>
      <c r="AJ208" s="11">
        <f t="shared" si="49"/>
        <v>0</v>
      </c>
      <c r="AK208" s="11">
        <f t="shared" si="50"/>
        <v>0</v>
      </c>
      <c r="AL208" s="11" t="str">
        <f t="shared" si="51"/>
        <v/>
      </c>
      <c r="AM208" s="11" t="str">
        <f t="shared" si="52"/>
        <v/>
      </c>
      <c r="AN208" s="11" t="str">
        <f>IF(AND($O208=$B$4,OR($Q208="COMMUN",$Q208=$D$4),$R208="POS"),COUNTIFS($O$83:$O208,$B$4,$Q$83:$Q208,"COMMUN",$R$83:$R208,"POS")+COUNTIFS($O$83:$O208,$B$4,$Q$83:$Q208,$D$4,$R$83:$R208,"POS"),"")</f>
        <v/>
      </c>
      <c r="AO208" s="11" t="str">
        <f t="shared" si="53"/>
        <v/>
      </c>
      <c r="AP208" s="11" t="str">
        <f t="shared" si="54"/>
        <v/>
      </c>
      <c r="AQ208" s="11">
        <f t="shared" si="55"/>
        <v>0</v>
      </c>
    </row>
    <row r="209" spans="1:43" ht="80.099999999999994" customHeight="1">
      <c r="A209" s="45" t="s">
        <v>342</v>
      </c>
      <c r="B209" s="7" t="s">
        <v>620</v>
      </c>
      <c r="C209" s="7" t="s">
        <v>1054</v>
      </c>
      <c r="D209" s="7" t="s">
        <v>622</v>
      </c>
      <c r="E209" s="7" t="s">
        <v>623</v>
      </c>
      <c r="F209" s="7" t="s">
        <v>624</v>
      </c>
      <c r="G209" s="7" t="s">
        <v>625</v>
      </c>
      <c r="H209" s="7" t="s">
        <v>626</v>
      </c>
      <c r="I209" s="7" t="s">
        <v>627</v>
      </c>
      <c r="J209" s="7" t="s">
        <v>628</v>
      </c>
      <c r="K209" s="7" t="s">
        <v>629</v>
      </c>
      <c r="L209" s="11">
        <f t="shared" si="56"/>
        <v>5</v>
      </c>
      <c r="M209" s="11" t="str">
        <f t="shared" si="57"/>
        <v>OK</v>
      </c>
      <c r="N209" s="44" t="s">
        <v>343</v>
      </c>
      <c r="O209" s="44" t="s">
        <v>137</v>
      </c>
      <c r="P209" s="44">
        <v>2</v>
      </c>
      <c r="Q209" s="44" t="s">
        <v>51</v>
      </c>
      <c r="R209" s="44" t="s">
        <v>52</v>
      </c>
      <c r="S209" s="44">
        <v>0</v>
      </c>
      <c r="T209" s="44">
        <v>0</v>
      </c>
      <c r="U209" s="44" t="s">
        <v>620</v>
      </c>
      <c r="V209" s="44" t="s">
        <v>1055</v>
      </c>
      <c r="W209" s="44"/>
      <c r="X209" s="44"/>
      <c r="Y209" s="44"/>
      <c r="Z209" s="44"/>
      <c r="AA209" s="44"/>
      <c r="AB209" s="44" t="s">
        <v>625</v>
      </c>
      <c r="AC209" s="44" t="s">
        <v>626</v>
      </c>
      <c r="AD209" s="44" t="s">
        <v>813</v>
      </c>
      <c r="AE209" s="44" t="s">
        <v>550</v>
      </c>
      <c r="AF209" s="11">
        <f t="shared" si="45"/>
        <v>0</v>
      </c>
      <c r="AG209" s="11">
        <f t="shared" si="46"/>
        <v>0</v>
      </c>
      <c r="AH209" s="11">
        <f t="shared" si="47"/>
        <v>0</v>
      </c>
      <c r="AI209" s="11">
        <f t="shared" si="48"/>
        <v>0</v>
      </c>
      <c r="AJ209" s="11">
        <f t="shared" si="49"/>
        <v>0</v>
      </c>
      <c r="AK209" s="11">
        <f t="shared" si="50"/>
        <v>0</v>
      </c>
      <c r="AL209" s="11" t="str">
        <f t="shared" si="51"/>
        <v/>
      </c>
      <c r="AM209" s="11" t="str">
        <f t="shared" si="52"/>
        <v/>
      </c>
      <c r="AN209" s="11" t="str">
        <f>IF(AND($O209=$B$4,OR($Q209="COMMUN",$Q209=$D$4),$R209="POS"),COUNTIFS($O$83:$O209,$B$4,$Q$83:$Q209,"COMMUN",$R$83:$R209,"POS")+COUNTIFS($O$83:$O209,$B$4,$Q$83:$Q209,$D$4,$R$83:$R209,"POS"),"")</f>
        <v/>
      </c>
      <c r="AO209" s="11" t="str">
        <f t="shared" si="53"/>
        <v/>
      </c>
      <c r="AP209" s="11" t="str">
        <f t="shared" si="54"/>
        <v/>
      </c>
      <c r="AQ209" s="11">
        <f t="shared" si="55"/>
        <v>0</v>
      </c>
    </row>
    <row r="210" spans="1:43" ht="80.099999999999994" customHeight="1">
      <c r="A210" s="45" t="s">
        <v>344</v>
      </c>
      <c r="B210" s="7" t="s">
        <v>620</v>
      </c>
      <c r="C210" s="7" t="s">
        <v>1056</v>
      </c>
      <c r="D210" s="7" t="s">
        <v>622</v>
      </c>
      <c r="E210" s="7" t="s">
        <v>623</v>
      </c>
      <c r="F210" s="7" t="s">
        <v>624</v>
      </c>
      <c r="G210" s="7" t="s">
        <v>625</v>
      </c>
      <c r="H210" s="7" t="s">
        <v>626</v>
      </c>
      <c r="I210" s="7" t="s">
        <v>627</v>
      </c>
      <c r="J210" s="7" t="s">
        <v>628</v>
      </c>
      <c r="K210" s="7" t="s">
        <v>629</v>
      </c>
      <c r="L210" s="11">
        <f t="shared" si="56"/>
        <v>5</v>
      </c>
      <c r="M210" s="11" t="str">
        <f t="shared" si="57"/>
        <v>OK</v>
      </c>
      <c r="N210" s="44" t="s">
        <v>345</v>
      </c>
      <c r="O210" s="44" t="s">
        <v>137</v>
      </c>
      <c r="P210" s="44">
        <v>3</v>
      </c>
      <c r="Q210" s="44" t="s">
        <v>51</v>
      </c>
      <c r="R210" s="44" t="s">
        <v>52</v>
      </c>
      <c r="S210" s="44">
        <v>0</v>
      </c>
      <c r="T210" s="44">
        <v>0</v>
      </c>
      <c r="U210" s="44" t="s">
        <v>620</v>
      </c>
      <c r="V210" s="44" t="s">
        <v>1057</v>
      </c>
      <c r="W210" s="44"/>
      <c r="X210" s="44"/>
      <c r="Y210" s="44"/>
      <c r="Z210" s="44"/>
      <c r="AA210" s="44"/>
      <c r="AB210" s="44" t="s">
        <v>625</v>
      </c>
      <c r="AC210" s="44" t="s">
        <v>626</v>
      </c>
      <c r="AD210" s="44" t="s">
        <v>813</v>
      </c>
      <c r="AE210" s="44" t="s">
        <v>550</v>
      </c>
      <c r="AF210" s="11">
        <f t="shared" si="45"/>
        <v>0</v>
      </c>
      <c r="AG210" s="11">
        <f t="shared" si="46"/>
        <v>0</v>
      </c>
      <c r="AH210" s="11">
        <f t="shared" si="47"/>
        <v>0</v>
      </c>
      <c r="AI210" s="11">
        <f t="shared" si="48"/>
        <v>0</v>
      </c>
      <c r="AJ210" s="11">
        <f t="shared" si="49"/>
        <v>0</v>
      </c>
      <c r="AK210" s="11">
        <f t="shared" si="50"/>
        <v>0</v>
      </c>
      <c r="AL210" s="11" t="str">
        <f t="shared" si="51"/>
        <v/>
      </c>
      <c r="AM210" s="11" t="str">
        <f t="shared" si="52"/>
        <v/>
      </c>
      <c r="AN210" s="11" t="str">
        <f>IF(AND($O210=$B$4,OR($Q210="COMMUN",$Q210=$D$4),$R210="POS"),COUNTIFS($O$83:$O210,$B$4,$Q$83:$Q210,"COMMUN",$R$83:$R210,"POS")+COUNTIFS($O$83:$O210,$B$4,$Q$83:$Q210,$D$4,$R$83:$R210,"POS"),"")</f>
        <v/>
      </c>
      <c r="AO210" s="11" t="str">
        <f t="shared" si="53"/>
        <v/>
      </c>
      <c r="AP210" s="11" t="str">
        <f t="shared" si="54"/>
        <v/>
      </c>
      <c r="AQ210" s="11">
        <f t="shared" si="55"/>
        <v>0</v>
      </c>
    </row>
    <row r="211" spans="1:43" ht="80.099999999999994" customHeight="1">
      <c r="A211" s="45" t="s">
        <v>346</v>
      </c>
      <c r="B211" s="7" t="s">
        <v>620</v>
      </c>
      <c r="C211" s="7" t="s">
        <v>1058</v>
      </c>
      <c r="D211" s="7" t="s">
        <v>622</v>
      </c>
      <c r="E211" s="7" t="s">
        <v>623</v>
      </c>
      <c r="F211" s="7" t="s">
        <v>624</v>
      </c>
      <c r="G211" s="7" t="s">
        <v>625</v>
      </c>
      <c r="H211" s="7" t="s">
        <v>626</v>
      </c>
      <c r="I211" s="7" t="s">
        <v>627</v>
      </c>
      <c r="J211" s="7" t="s">
        <v>628</v>
      </c>
      <c r="K211" s="7" t="s">
        <v>629</v>
      </c>
      <c r="L211" s="11">
        <f t="shared" ref="L211:L242" si="58">COUNTIF($O$83:$O$1082,A211)</f>
        <v>5</v>
      </c>
      <c r="M211" s="11" t="str">
        <f t="shared" ref="M211:M242" si="59">IF(L211&gt;=5,"OK","Critères insuffisants")</f>
        <v>OK</v>
      </c>
      <c r="N211" s="44" t="s">
        <v>347</v>
      </c>
      <c r="O211" s="44" t="s">
        <v>137</v>
      </c>
      <c r="P211" s="44">
        <v>4</v>
      </c>
      <c r="Q211" s="44" t="s">
        <v>51</v>
      </c>
      <c r="R211" s="44" t="s">
        <v>52</v>
      </c>
      <c r="S211" s="44">
        <v>0</v>
      </c>
      <c r="T211" s="44">
        <v>0</v>
      </c>
      <c r="U211" s="44" t="s">
        <v>620</v>
      </c>
      <c r="V211" s="44" t="s">
        <v>1059</v>
      </c>
      <c r="W211" s="44"/>
      <c r="X211" s="44"/>
      <c r="Y211" s="44"/>
      <c r="Z211" s="44"/>
      <c r="AA211" s="44"/>
      <c r="AB211" s="44" t="s">
        <v>625</v>
      </c>
      <c r="AC211" s="44" t="s">
        <v>626</v>
      </c>
      <c r="AD211" s="44" t="s">
        <v>813</v>
      </c>
      <c r="AE211" s="44" t="s">
        <v>550</v>
      </c>
      <c r="AF211" s="11">
        <f t="shared" ref="AF211:AF274" si="60">IF($O211="","",IF(SUMPRODUCT(--($W211:$AA211&lt;&gt;""),--ISNUMBER(SEARCH(" "&amp;$W211:$AA211&amp;" "," "&amp;$K$19&amp;" ")))&gt;0,1,0))</f>
        <v>0</v>
      </c>
      <c r="AG211" s="11">
        <f t="shared" ref="AG211:AG274" si="61">IF($O211="","",IF(SUMPRODUCT(--($W211:$AA211&lt;&gt;""),--ISNUMBER(SEARCH(" "&amp;$W211:$AA211&amp;" "," "&amp;$K$20&amp;" ")))&gt;0,1,0))</f>
        <v>0</v>
      </c>
      <c r="AH211" s="11">
        <f t="shared" ref="AH211:AH274" si="62">IF(AND($AF211=1,OR($Q211="COMMUN",$Q211="CFA"),$R211="POS"),$S211,0)</f>
        <v>0</v>
      </c>
      <c r="AI211" s="11">
        <f t="shared" ref="AI211:AI274" si="63">IF(AND($AF211=1,OR($Q211="COMMUN",$Q211="PRO"),$R211="POS"),$T211,0)</f>
        <v>0</v>
      </c>
      <c r="AJ211" s="11">
        <f t="shared" ref="AJ211:AJ274" si="64">IF(AND($AG211=1,OR($Q211="COMMUN",$Q211="CFA"),$R211="POS"),$S211,0)</f>
        <v>0</v>
      </c>
      <c r="AK211" s="11">
        <f t="shared" ref="AK211:AK274" si="65">IF(AND($AG211=1,OR($Q211="COMMUN",$Q211="PRO"),$R211="POS"),$T211,0)</f>
        <v>0</v>
      </c>
      <c r="AL211" s="11" t="str">
        <f t="shared" ref="AL211:AL274" si="66">IF($O211&lt;&gt;$B$4,"",IF($R211="POS",IF($AF211=1,"Détecté","À compléter"),IF($AF211=1,"Alerte détectée","Non détecté")))</f>
        <v/>
      </c>
      <c r="AM211" s="11" t="str">
        <f t="shared" ref="AM211:AM274" si="67">IF($O211&lt;&gt;$B$4,"",IF($R211="POS",IF($AG211=1,"Détecté","À compléter"),IF($AG211=1,"Alerte détectée","Non détecté")))</f>
        <v/>
      </c>
      <c r="AN211" s="11" t="str">
        <f>IF(AND($O211=$B$4,OR($Q211="COMMUN",$Q211=$D$4),$R211="POS"),COUNTIFS($O$83:$O211,$B$4,$Q$83:$Q211,"COMMUN",$R$83:$R211,"POS")+COUNTIFS($O$83:$O211,$B$4,$Q$83:$Q211,$D$4,$R$83:$R211,"POS"),"")</f>
        <v/>
      </c>
      <c r="AO211" s="11" t="str">
        <f t="shared" ref="AO211:AO274" si="68">IF(AND($O211=$B$4,$AF211=1,OR($R211="NEG",$R211="EXCL")),"⚠","")</f>
        <v/>
      </c>
      <c r="AP211" s="11" t="str">
        <f t="shared" ref="AP211:AP274" si="69">IF(AND($O211=$B$4,$AG211=1,OR($R211="NEG",$R211="EXCL")),"⚠","")</f>
        <v/>
      </c>
      <c r="AQ211" s="11">
        <f t="shared" ref="AQ211:AQ274" si="70">COUNTIF($W211:$AA211,"&lt;&gt;")</f>
        <v>0</v>
      </c>
    </row>
    <row r="212" spans="1:43" ht="80.099999999999994" customHeight="1">
      <c r="A212" s="45" t="s">
        <v>350</v>
      </c>
      <c r="B212" s="7" t="s">
        <v>620</v>
      </c>
      <c r="C212" s="7" t="s">
        <v>1060</v>
      </c>
      <c r="D212" s="7" t="s">
        <v>622</v>
      </c>
      <c r="E212" s="7" t="s">
        <v>623</v>
      </c>
      <c r="F212" s="7" t="s">
        <v>624</v>
      </c>
      <c r="G212" s="7" t="s">
        <v>625</v>
      </c>
      <c r="H212" s="7" t="s">
        <v>626</v>
      </c>
      <c r="I212" s="7" t="s">
        <v>627</v>
      </c>
      <c r="J212" s="7" t="s">
        <v>628</v>
      </c>
      <c r="K212" s="7" t="s">
        <v>629</v>
      </c>
      <c r="L212" s="11">
        <f t="shared" si="58"/>
        <v>5</v>
      </c>
      <c r="M212" s="11" t="str">
        <f t="shared" si="59"/>
        <v>OK</v>
      </c>
      <c r="N212" s="44" t="s">
        <v>351</v>
      </c>
      <c r="O212" s="44" t="s">
        <v>137</v>
      </c>
      <c r="P212" s="44">
        <v>5</v>
      </c>
      <c r="Q212" s="44" t="s">
        <v>51</v>
      </c>
      <c r="R212" s="44" t="s">
        <v>52</v>
      </c>
      <c r="S212" s="44">
        <v>0</v>
      </c>
      <c r="T212" s="44">
        <v>0</v>
      </c>
      <c r="U212" s="44" t="s">
        <v>620</v>
      </c>
      <c r="V212" s="44" t="s">
        <v>1061</v>
      </c>
      <c r="W212" s="44"/>
      <c r="X212" s="44"/>
      <c r="Y212" s="44"/>
      <c r="Z212" s="44"/>
      <c r="AA212" s="44"/>
      <c r="AB212" s="44" t="s">
        <v>625</v>
      </c>
      <c r="AC212" s="44" t="s">
        <v>626</v>
      </c>
      <c r="AD212" s="44" t="s">
        <v>813</v>
      </c>
      <c r="AE212" s="44" t="s">
        <v>550</v>
      </c>
      <c r="AF212" s="11">
        <f t="shared" si="60"/>
        <v>0</v>
      </c>
      <c r="AG212" s="11">
        <f t="shared" si="61"/>
        <v>0</v>
      </c>
      <c r="AH212" s="11">
        <f t="shared" si="62"/>
        <v>0</v>
      </c>
      <c r="AI212" s="11">
        <f t="shared" si="63"/>
        <v>0</v>
      </c>
      <c r="AJ212" s="11">
        <f t="shared" si="64"/>
        <v>0</v>
      </c>
      <c r="AK212" s="11">
        <f t="shared" si="65"/>
        <v>0</v>
      </c>
      <c r="AL212" s="11" t="str">
        <f t="shared" si="66"/>
        <v/>
      </c>
      <c r="AM212" s="11" t="str">
        <f t="shared" si="67"/>
        <v/>
      </c>
      <c r="AN212" s="11" t="str">
        <f>IF(AND($O212=$B$4,OR($Q212="COMMUN",$Q212=$D$4),$R212="POS"),COUNTIFS($O$83:$O212,$B$4,$Q$83:$Q212,"COMMUN",$R$83:$R212,"POS")+COUNTIFS($O$83:$O212,$B$4,$Q$83:$Q212,$D$4,$R$83:$R212,"POS"),"")</f>
        <v/>
      </c>
      <c r="AO212" s="11" t="str">
        <f t="shared" si="68"/>
        <v/>
      </c>
      <c r="AP212" s="11" t="str">
        <f t="shared" si="69"/>
        <v/>
      </c>
      <c r="AQ212" s="11">
        <f t="shared" si="70"/>
        <v>0</v>
      </c>
    </row>
    <row r="213" spans="1:43" ht="80.099999999999994" customHeight="1">
      <c r="A213" s="45" t="s">
        <v>352</v>
      </c>
      <c r="B213" s="7" t="s">
        <v>620</v>
      </c>
      <c r="C213" s="7" t="s">
        <v>1062</v>
      </c>
      <c r="D213" s="7" t="s">
        <v>622</v>
      </c>
      <c r="E213" s="7" t="s">
        <v>623</v>
      </c>
      <c r="F213" s="7" t="s">
        <v>624</v>
      </c>
      <c r="G213" s="7" t="s">
        <v>625</v>
      </c>
      <c r="H213" s="7" t="s">
        <v>626</v>
      </c>
      <c r="I213" s="7" t="s">
        <v>627</v>
      </c>
      <c r="J213" s="7" t="s">
        <v>628</v>
      </c>
      <c r="K213" s="7" t="s">
        <v>629</v>
      </c>
      <c r="L213" s="11">
        <f t="shared" si="58"/>
        <v>5</v>
      </c>
      <c r="M213" s="11" t="str">
        <f t="shared" si="59"/>
        <v>OK</v>
      </c>
      <c r="N213" s="44" t="s">
        <v>353</v>
      </c>
      <c r="O213" s="44" t="s">
        <v>143</v>
      </c>
      <c r="P213" s="44">
        <v>1</v>
      </c>
      <c r="Q213" s="44" t="s">
        <v>51</v>
      </c>
      <c r="R213" s="44" t="s">
        <v>52</v>
      </c>
      <c r="S213" s="44">
        <v>0</v>
      </c>
      <c r="T213" s="44">
        <v>0</v>
      </c>
      <c r="U213" s="44" t="s">
        <v>620</v>
      </c>
      <c r="V213" s="44" t="s">
        <v>1063</v>
      </c>
      <c r="W213" s="44"/>
      <c r="X213" s="44"/>
      <c r="Y213" s="44"/>
      <c r="Z213" s="44"/>
      <c r="AA213" s="44"/>
      <c r="AB213" s="44" t="s">
        <v>625</v>
      </c>
      <c r="AC213" s="44" t="s">
        <v>626</v>
      </c>
      <c r="AD213" s="44" t="s">
        <v>813</v>
      </c>
      <c r="AE213" s="44" t="s">
        <v>550</v>
      </c>
      <c r="AF213" s="11">
        <f t="shared" si="60"/>
        <v>0</v>
      </c>
      <c r="AG213" s="11">
        <f t="shared" si="61"/>
        <v>0</v>
      </c>
      <c r="AH213" s="11">
        <f t="shared" si="62"/>
        <v>0</v>
      </c>
      <c r="AI213" s="11">
        <f t="shared" si="63"/>
        <v>0</v>
      </c>
      <c r="AJ213" s="11">
        <f t="shared" si="64"/>
        <v>0</v>
      </c>
      <c r="AK213" s="11">
        <f t="shared" si="65"/>
        <v>0</v>
      </c>
      <c r="AL213" s="11" t="str">
        <f t="shared" si="66"/>
        <v/>
      </c>
      <c r="AM213" s="11" t="str">
        <f t="shared" si="67"/>
        <v/>
      </c>
      <c r="AN213" s="11" t="str">
        <f>IF(AND($O213=$B$4,OR($Q213="COMMUN",$Q213=$D$4),$R213="POS"),COUNTIFS($O$83:$O213,$B$4,$Q$83:$Q213,"COMMUN",$R$83:$R213,"POS")+COUNTIFS($O$83:$O213,$B$4,$Q$83:$Q213,$D$4,$R$83:$R213,"POS"),"")</f>
        <v/>
      </c>
      <c r="AO213" s="11" t="str">
        <f t="shared" si="68"/>
        <v/>
      </c>
      <c r="AP213" s="11" t="str">
        <f t="shared" si="69"/>
        <v/>
      </c>
      <c r="AQ213" s="11">
        <f t="shared" si="70"/>
        <v>0</v>
      </c>
    </row>
    <row r="214" spans="1:43" ht="80.099999999999994" customHeight="1">
      <c r="A214" s="45" t="s">
        <v>354</v>
      </c>
      <c r="B214" s="7" t="s">
        <v>620</v>
      </c>
      <c r="C214" s="7" t="s">
        <v>1064</v>
      </c>
      <c r="D214" s="7" t="s">
        <v>622</v>
      </c>
      <c r="E214" s="7" t="s">
        <v>623</v>
      </c>
      <c r="F214" s="7" t="s">
        <v>624</v>
      </c>
      <c r="G214" s="7" t="s">
        <v>625</v>
      </c>
      <c r="H214" s="7" t="s">
        <v>626</v>
      </c>
      <c r="I214" s="7" t="s">
        <v>627</v>
      </c>
      <c r="J214" s="7" t="s">
        <v>628</v>
      </c>
      <c r="K214" s="7" t="s">
        <v>629</v>
      </c>
      <c r="L214" s="11">
        <f t="shared" si="58"/>
        <v>5</v>
      </c>
      <c r="M214" s="11" t="str">
        <f t="shared" si="59"/>
        <v>OK</v>
      </c>
      <c r="N214" s="44" t="s">
        <v>355</v>
      </c>
      <c r="O214" s="44" t="s">
        <v>143</v>
      </c>
      <c r="P214" s="44">
        <v>2</v>
      </c>
      <c r="Q214" s="44" t="s">
        <v>51</v>
      </c>
      <c r="R214" s="44" t="s">
        <v>52</v>
      </c>
      <c r="S214" s="44">
        <v>0</v>
      </c>
      <c r="T214" s="44">
        <v>0</v>
      </c>
      <c r="U214" s="44" t="s">
        <v>620</v>
      </c>
      <c r="V214" s="44" t="s">
        <v>1065</v>
      </c>
      <c r="W214" s="44"/>
      <c r="X214" s="44"/>
      <c r="Y214" s="44"/>
      <c r="Z214" s="44"/>
      <c r="AA214" s="44"/>
      <c r="AB214" s="44" t="s">
        <v>625</v>
      </c>
      <c r="AC214" s="44" t="s">
        <v>626</v>
      </c>
      <c r="AD214" s="44" t="s">
        <v>813</v>
      </c>
      <c r="AE214" s="44" t="s">
        <v>550</v>
      </c>
      <c r="AF214" s="11">
        <f t="shared" si="60"/>
        <v>0</v>
      </c>
      <c r="AG214" s="11">
        <f t="shared" si="61"/>
        <v>0</v>
      </c>
      <c r="AH214" s="11">
        <f t="shared" si="62"/>
        <v>0</v>
      </c>
      <c r="AI214" s="11">
        <f t="shared" si="63"/>
        <v>0</v>
      </c>
      <c r="AJ214" s="11">
        <f t="shared" si="64"/>
        <v>0</v>
      </c>
      <c r="AK214" s="11">
        <f t="shared" si="65"/>
        <v>0</v>
      </c>
      <c r="AL214" s="11" t="str">
        <f t="shared" si="66"/>
        <v/>
      </c>
      <c r="AM214" s="11" t="str">
        <f t="shared" si="67"/>
        <v/>
      </c>
      <c r="AN214" s="11" t="str">
        <f>IF(AND($O214=$B$4,OR($Q214="COMMUN",$Q214=$D$4),$R214="POS"),COUNTIFS($O$83:$O214,$B$4,$Q$83:$Q214,"COMMUN",$R$83:$R214,"POS")+COUNTIFS($O$83:$O214,$B$4,$Q$83:$Q214,$D$4,$R$83:$R214,"POS"),"")</f>
        <v/>
      </c>
      <c r="AO214" s="11" t="str">
        <f t="shared" si="68"/>
        <v/>
      </c>
      <c r="AP214" s="11" t="str">
        <f t="shared" si="69"/>
        <v/>
      </c>
      <c r="AQ214" s="11">
        <f t="shared" si="70"/>
        <v>0</v>
      </c>
    </row>
    <row r="215" spans="1:43" ht="80.099999999999994" customHeight="1">
      <c r="A215" s="45" t="s">
        <v>356</v>
      </c>
      <c r="B215" s="7" t="s">
        <v>620</v>
      </c>
      <c r="C215" s="7" t="s">
        <v>1066</v>
      </c>
      <c r="D215" s="7" t="s">
        <v>622</v>
      </c>
      <c r="E215" s="7" t="s">
        <v>623</v>
      </c>
      <c r="F215" s="7" t="s">
        <v>624</v>
      </c>
      <c r="G215" s="7" t="s">
        <v>625</v>
      </c>
      <c r="H215" s="7" t="s">
        <v>626</v>
      </c>
      <c r="I215" s="7" t="s">
        <v>627</v>
      </c>
      <c r="J215" s="7" t="s">
        <v>628</v>
      </c>
      <c r="K215" s="7" t="s">
        <v>629</v>
      </c>
      <c r="L215" s="11">
        <f t="shared" si="58"/>
        <v>5</v>
      </c>
      <c r="M215" s="11" t="str">
        <f t="shared" si="59"/>
        <v>OK</v>
      </c>
      <c r="N215" s="44" t="s">
        <v>357</v>
      </c>
      <c r="O215" s="44" t="s">
        <v>143</v>
      </c>
      <c r="P215" s="44">
        <v>3</v>
      </c>
      <c r="Q215" s="44" t="s">
        <v>51</v>
      </c>
      <c r="R215" s="44" t="s">
        <v>52</v>
      </c>
      <c r="S215" s="44">
        <v>0</v>
      </c>
      <c r="T215" s="44">
        <v>0</v>
      </c>
      <c r="U215" s="44" t="s">
        <v>620</v>
      </c>
      <c r="V215" s="44" t="s">
        <v>1067</v>
      </c>
      <c r="W215" s="44"/>
      <c r="X215" s="44"/>
      <c r="Y215" s="44"/>
      <c r="Z215" s="44"/>
      <c r="AA215" s="44"/>
      <c r="AB215" s="44" t="s">
        <v>625</v>
      </c>
      <c r="AC215" s="44" t="s">
        <v>626</v>
      </c>
      <c r="AD215" s="44" t="s">
        <v>813</v>
      </c>
      <c r="AE215" s="44" t="s">
        <v>550</v>
      </c>
      <c r="AF215" s="11">
        <f t="shared" si="60"/>
        <v>0</v>
      </c>
      <c r="AG215" s="11">
        <f t="shared" si="61"/>
        <v>0</v>
      </c>
      <c r="AH215" s="11">
        <f t="shared" si="62"/>
        <v>0</v>
      </c>
      <c r="AI215" s="11">
        <f t="shared" si="63"/>
        <v>0</v>
      </c>
      <c r="AJ215" s="11">
        <f t="shared" si="64"/>
        <v>0</v>
      </c>
      <c r="AK215" s="11">
        <f t="shared" si="65"/>
        <v>0</v>
      </c>
      <c r="AL215" s="11" t="str">
        <f t="shared" si="66"/>
        <v/>
      </c>
      <c r="AM215" s="11" t="str">
        <f t="shared" si="67"/>
        <v/>
      </c>
      <c r="AN215" s="11" t="str">
        <f>IF(AND($O215=$B$4,OR($Q215="COMMUN",$Q215=$D$4),$R215="POS"),COUNTIFS($O$83:$O215,$B$4,$Q$83:$Q215,"COMMUN",$R$83:$R215,"POS")+COUNTIFS($O$83:$O215,$B$4,$Q$83:$Q215,$D$4,$R$83:$R215,"POS"),"")</f>
        <v/>
      </c>
      <c r="AO215" s="11" t="str">
        <f t="shared" si="68"/>
        <v/>
      </c>
      <c r="AP215" s="11" t="str">
        <f t="shared" si="69"/>
        <v/>
      </c>
      <c r="AQ215" s="11">
        <f t="shared" si="70"/>
        <v>0</v>
      </c>
    </row>
    <row r="216" spans="1:43" ht="80.099999999999994" customHeight="1">
      <c r="A216" s="45" t="s">
        <v>359</v>
      </c>
      <c r="B216" s="7" t="s">
        <v>620</v>
      </c>
      <c r="C216" s="7" t="s">
        <v>1068</v>
      </c>
      <c r="D216" s="7" t="s">
        <v>622</v>
      </c>
      <c r="E216" s="7" t="s">
        <v>623</v>
      </c>
      <c r="F216" s="7" t="s">
        <v>624</v>
      </c>
      <c r="G216" s="7" t="s">
        <v>625</v>
      </c>
      <c r="H216" s="7" t="s">
        <v>626</v>
      </c>
      <c r="I216" s="7" t="s">
        <v>627</v>
      </c>
      <c r="J216" s="7" t="s">
        <v>628</v>
      </c>
      <c r="K216" s="7" t="s">
        <v>629</v>
      </c>
      <c r="L216" s="11">
        <f t="shared" si="58"/>
        <v>5</v>
      </c>
      <c r="M216" s="11" t="str">
        <f t="shared" si="59"/>
        <v>OK</v>
      </c>
      <c r="N216" s="44" t="s">
        <v>360</v>
      </c>
      <c r="O216" s="44" t="s">
        <v>143</v>
      </c>
      <c r="P216" s="44">
        <v>4</v>
      </c>
      <c r="Q216" s="44" t="s">
        <v>51</v>
      </c>
      <c r="R216" s="44" t="s">
        <v>52</v>
      </c>
      <c r="S216" s="44">
        <v>0</v>
      </c>
      <c r="T216" s="44">
        <v>0</v>
      </c>
      <c r="U216" s="44" t="s">
        <v>620</v>
      </c>
      <c r="V216" s="44" t="s">
        <v>1069</v>
      </c>
      <c r="W216" s="44"/>
      <c r="X216" s="44"/>
      <c r="Y216" s="44"/>
      <c r="Z216" s="44"/>
      <c r="AA216" s="44"/>
      <c r="AB216" s="44" t="s">
        <v>625</v>
      </c>
      <c r="AC216" s="44" t="s">
        <v>626</v>
      </c>
      <c r="AD216" s="44" t="s">
        <v>813</v>
      </c>
      <c r="AE216" s="44" t="s">
        <v>550</v>
      </c>
      <c r="AF216" s="11">
        <f t="shared" si="60"/>
        <v>0</v>
      </c>
      <c r="AG216" s="11">
        <f t="shared" si="61"/>
        <v>0</v>
      </c>
      <c r="AH216" s="11">
        <f t="shared" si="62"/>
        <v>0</v>
      </c>
      <c r="AI216" s="11">
        <f t="shared" si="63"/>
        <v>0</v>
      </c>
      <c r="AJ216" s="11">
        <f t="shared" si="64"/>
        <v>0</v>
      </c>
      <c r="AK216" s="11">
        <f t="shared" si="65"/>
        <v>0</v>
      </c>
      <c r="AL216" s="11" t="str">
        <f t="shared" si="66"/>
        <v/>
      </c>
      <c r="AM216" s="11" t="str">
        <f t="shared" si="67"/>
        <v/>
      </c>
      <c r="AN216" s="11" t="str">
        <f>IF(AND($O216=$B$4,OR($Q216="COMMUN",$Q216=$D$4),$R216="POS"),COUNTIFS($O$83:$O216,$B$4,$Q$83:$Q216,"COMMUN",$R$83:$R216,"POS")+COUNTIFS($O$83:$O216,$B$4,$Q$83:$Q216,$D$4,$R$83:$R216,"POS"),"")</f>
        <v/>
      </c>
      <c r="AO216" s="11" t="str">
        <f t="shared" si="68"/>
        <v/>
      </c>
      <c r="AP216" s="11" t="str">
        <f t="shared" si="69"/>
        <v/>
      </c>
      <c r="AQ216" s="11">
        <f t="shared" si="70"/>
        <v>0</v>
      </c>
    </row>
    <row r="217" spans="1:43" ht="80.099999999999994" customHeight="1">
      <c r="A217" s="45" t="s">
        <v>361</v>
      </c>
      <c r="B217" s="7" t="s">
        <v>620</v>
      </c>
      <c r="C217" s="7" t="s">
        <v>1070</v>
      </c>
      <c r="D217" s="7" t="s">
        <v>622</v>
      </c>
      <c r="E217" s="7" t="s">
        <v>623</v>
      </c>
      <c r="F217" s="7" t="s">
        <v>624</v>
      </c>
      <c r="G217" s="7" t="s">
        <v>625</v>
      </c>
      <c r="H217" s="7" t="s">
        <v>626</v>
      </c>
      <c r="I217" s="7" t="s">
        <v>627</v>
      </c>
      <c r="J217" s="7" t="s">
        <v>628</v>
      </c>
      <c r="K217" s="7" t="s">
        <v>629</v>
      </c>
      <c r="L217" s="11">
        <f t="shared" si="58"/>
        <v>5</v>
      </c>
      <c r="M217" s="11" t="str">
        <f t="shared" si="59"/>
        <v>OK</v>
      </c>
      <c r="N217" s="44" t="s">
        <v>362</v>
      </c>
      <c r="O217" s="44" t="s">
        <v>143</v>
      </c>
      <c r="P217" s="44">
        <v>5</v>
      </c>
      <c r="Q217" s="44" t="s">
        <v>51</v>
      </c>
      <c r="R217" s="44" t="s">
        <v>52</v>
      </c>
      <c r="S217" s="44">
        <v>0</v>
      </c>
      <c r="T217" s="44">
        <v>0</v>
      </c>
      <c r="U217" s="44" t="s">
        <v>620</v>
      </c>
      <c r="V217" s="44" t="s">
        <v>1071</v>
      </c>
      <c r="W217" s="44"/>
      <c r="X217" s="44"/>
      <c r="Y217" s="44"/>
      <c r="Z217" s="44"/>
      <c r="AA217" s="44"/>
      <c r="AB217" s="44" t="s">
        <v>625</v>
      </c>
      <c r="AC217" s="44" t="s">
        <v>626</v>
      </c>
      <c r="AD217" s="44" t="s">
        <v>813</v>
      </c>
      <c r="AE217" s="44" t="s">
        <v>550</v>
      </c>
      <c r="AF217" s="11">
        <f t="shared" si="60"/>
        <v>0</v>
      </c>
      <c r="AG217" s="11">
        <f t="shared" si="61"/>
        <v>0</v>
      </c>
      <c r="AH217" s="11">
        <f t="shared" si="62"/>
        <v>0</v>
      </c>
      <c r="AI217" s="11">
        <f t="shared" si="63"/>
        <v>0</v>
      </c>
      <c r="AJ217" s="11">
        <f t="shared" si="64"/>
        <v>0</v>
      </c>
      <c r="AK217" s="11">
        <f t="shared" si="65"/>
        <v>0</v>
      </c>
      <c r="AL217" s="11" t="str">
        <f t="shared" si="66"/>
        <v/>
      </c>
      <c r="AM217" s="11" t="str">
        <f t="shared" si="67"/>
        <v/>
      </c>
      <c r="AN217" s="11" t="str">
        <f>IF(AND($O217=$B$4,OR($Q217="COMMUN",$Q217=$D$4),$R217="POS"),COUNTIFS($O$83:$O217,$B$4,$Q$83:$Q217,"COMMUN",$R$83:$R217,"POS")+COUNTIFS($O$83:$O217,$B$4,$Q$83:$Q217,$D$4,$R$83:$R217,"POS"),"")</f>
        <v/>
      </c>
      <c r="AO217" s="11" t="str">
        <f t="shared" si="68"/>
        <v/>
      </c>
      <c r="AP217" s="11" t="str">
        <f t="shared" si="69"/>
        <v/>
      </c>
      <c r="AQ217" s="11">
        <f t="shared" si="70"/>
        <v>0</v>
      </c>
    </row>
    <row r="218" spans="1:43" ht="80.099999999999994" customHeight="1">
      <c r="A218" s="45" t="s">
        <v>148</v>
      </c>
      <c r="B218" s="7" t="s">
        <v>620</v>
      </c>
      <c r="C218" s="7" t="s">
        <v>1072</v>
      </c>
      <c r="D218" s="7" t="s">
        <v>622</v>
      </c>
      <c r="E218" s="7" t="s">
        <v>623</v>
      </c>
      <c r="F218" s="7" t="s">
        <v>624</v>
      </c>
      <c r="G218" s="7" t="s">
        <v>625</v>
      </c>
      <c r="H218" s="7" t="s">
        <v>626</v>
      </c>
      <c r="I218" s="7" t="s">
        <v>627</v>
      </c>
      <c r="J218" s="7" t="s">
        <v>628</v>
      </c>
      <c r="K218" s="7" t="s">
        <v>629</v>
      </c>
      <c r="L218" s="11">
        <f t="shared" si="58"/>
        <v>5</v>
      </c>
      <c r="M218" s="11" t="str">
        <f t="shared" si="59"/>
        <v>OK</v>
      </c>
      <c r="N218" s="44" t="s">
        <v>363</v>
      </c>
      <c r="O218" s="44" t="s">
        <v>146</v>
      </c>
      <c r="P218" s="44">
        <v>1</v>
      </c>
      <c r="Q218" s="44" t="s">
        <v>51</v>
      </c>
      <c r="R218" s="44" t="s">
        <v>52</v>
      </c>
      <c r="S218" s="44">
        <v>0</v>
      </c>
      <c r="T218" s="44">
        <v>0</v>
      </c>
      <c r="U218" s="44" t="s">
        <v>620</v>
      </c>
      <c r="V218" s="44" t="s">
        <v>1073</v>
      </c>
      <c r="W218" s="44"/>
      <c r="X218" s="44"/>
      <c r="Y218" s="44"/>
      <c r="Z218" s="44"/>
      <c r="AA218" s="44"/>
      <c r="AB218" s="44" t="s">
        <v>625</v>
      </c>
      <c r="AC218" s="44" t="s">
        <v>626</v>
      </c>
      <c r="AD218" s="44" t="s">
        <v>813</v>
      </c>
      <c r="AE218" s="44" t="s">
        <v>550</v>
      </c>
      <c r="AF218" s="11">
        <f t="shared" si="60"/>
        <v>0</v>
      </c>
      <c r="AG218" s="11">
        <f t="shared" si="61"/>
        <v>0</v>
      </c>
      <c r="AH218" s="11">
        <f t="shared" si="62"/>
        <v>0</v>
      </c>
      <c r="AI218" s="11">
        <f t="shared" si="63"/>
        <v>0</v>
      </c>
      <c r="AJ218" s="11">
        <f t="shared" si="64"/>
        <v>0</v>
      </c>
      <c r="AK218" s="11">
        <f t="shared" si="65"/>
        <v>0</v>
      </c>
      <c r="AL218" s="11" t="str">
        <f t="shared" si="66"/>
        <v/>
      </c>
      <c r="AM218" s="11" t="str">
        <f t="shared" si="67"/>
        <v/>
      </c>
      <c r="AN218" s="11" t="str">
        <f>IF(AND($O218=$B$4,OR($Q218="COMMUN",$Q218=$D$4),$R218="POS"),COUNTIFS($O$83:$O218,$B$4,$Q$83:$Q218,"COMMUN",$R$83:$R218,"POS")+COUNTIFS($O$83:$O218,$B$4,$Q$83:$Q218,$D$4,$R$83:$R218,"POS"),"")</f>
        <v/>
      </c>
      <c r="AO218" s="11" t="str">
        <f t="shared" si="68"/>
        <v/>
      </c>
      <c r="AP218" s="11" t="str">
        <f t="shared" si="69"/>
        <v/>
      </c>
      <c r="AQ218" s="11">
        <f t="shared" si="70"/>
        <v>0</v>
      </c>
    </row>
    <row r="219" spans="1:43" ht="80.099999999999994" customHeight="1">
      <c r="A219" s="45" t="s">
        <v>364</v>
      </c>
      <c r="B219" s="7" t="s">
        <v>620</v>
      </c>
      <c r="C219" s="7" t="s">
        <v>1074</v>
      </c>
      <c r="D219" s="7" t="s">
        <v>622</v>
      </c>
      <c r="E219" s="7" t="s">
        <v>623</v>
      </c>
      <c r="F219" s="7" t="s">
        <v>624</v>
      </c>
      <c r="G219" s="7" t="s">
        <v>625</v>
      </c>
      <c r="H219" s="7" t="s">
        <v>626</v>
      </c>
      <c r="I219" s="7" t="s">
        <v>627</v>
      </c>
      <c r="J219" s="7" t="s">
        <v>628</v>
      </c>
      <c r="K219" s="7" t="s">
        <v>629</v>
      </c>
      <c r="L219" s="11">
        <f t="shared" si="58"/>
        <v>5</v>
      </c>
      <c r="M219" s="11" t="str">
        <f t="shared" si="59"/>
        <v>OK</v>
      </c>
      <c r="N219" s="44" t="s">
        <v>365</v>
      </c>
      <c r="O219" s="44" t="s">
        <v>146</v>
      </c>
      <c r="P219" s="44">
        <v>2</v>
      </c>
      <c r="Q219" s="44" t="s">
        <v>51</v>
      </c>
      <c r="R219" s="44" t="s">
        <v>52</v>
      </c>
      <c r="S219" s="44">
        <v>0</v>
      </c>
      <c r="T219" s="44">
        <v>0</v>
      </c>
      <c r="U219" s="44" t="s">
        <v>620</v>
      </c>
      <c r="V219" s="44" t="s">
        <v>1075</v>
      </c>
      <c r="W219" s="44"/>
      <c r="X219" s="44"/>
      <c r="Y219" s="44"/>
      <c r="Z219" s="44"/>
      <c r="AA219" s="44"/>
      <c r="AB219" s="44" t="s">
        <v>625</v>
      </c>
      <c r="AC219" s="44" t="s">
        <v>626</v>
      </c>
      <c r="AD219" s="44" t="s">
        <v>813</v>
      </c>
      <c r="AE219" s="44" t="s">
        <v>550</v>
      </c>
      <c r="AF219" s="11">
        <f t="shared" si="60"/>
        <v>0</v>
      </c>
      <c r="AG219" s="11">
        <f t="shared" si="61"/>
        <v>0</v>
      </c>
      <c r="AH219" s="11">
        <f t="shared" si="62"/>
        <v>0</v>
      </c>
      <c r="AI219" s="11">
        <f t="shared" si="63"/>
        <v>0</v>
      </c>
      <c r="AJ219" s="11">
        <f t="shared" si="64"/>
        <v>0</v>
      </c>
      <c r="AK219" s="11">
        <f t="shared" si="65"/>
        <v>0</v>
      </c>
      <c r="AL219" s="11" t="str">
        <f t="shared" si="66"/>
        <v/>
      </c>
      <c r="AM219" s="11" t="str">
        <f t="shared" si="67"/>
        <v/>
      </c>
      <c r="AN219" s="11" t="str">
        <f>IF(AND($O219=$B$4,OR($Q219="COMMUN",$Q219=$D$4),$R219="POS"),COUNTIFS($O$83:$O219,$B$4,$Q$83:$Q219,"COMMUN",$R$83:$R219,"POS")+COUNTIFS($O$83:$O219,$B$4,$Q$83:$Q219,$D$4,$R$83:$R219,"POS"),"")</f>
        <v/>
      </c>
      <c r="AO219" s="11" t="str">
        <f t="shared" si="68"/>
        <v/>
      </c>
      <c r="AP219" s="11" t="str">
        <f t="shared" si="69"/>
        <v/>
      </c>
      <c r="AQ219" s="11">
        <f t="shared" si="70"/>
        <v>0</v>
      </c>
    </row>
    <row r="220" spans="1:43" ht="80.099999999999994" customHeight="1">
      <c r="A220" s="45" t="s">
        <v>366</v>
      </c>
      <c r="B220" s="7" t="s">
        <v>620</v>
      </c>
      <c r="C220" s="7" t="s">
        <v>1076</v>
      </c>
      <c r="D220" s="7" t="s">
        <v>622</v>
      </c>
      <c r="E220" s="7" t="s">
        <v>623</v>
      </c>
      <c r="F220" s="7" t="s">
        <v>624</v>
      </c>
      <c r="G220" s="7" t="s">
        <v>625</v>
      </c>
      <c r="H220" s="7" t="s">
        <v>626</v>
      </c>
      <c r="I220" s="7" t="s">
        <v>627</v>
      </c>
      <c r="J220" s="7" t="s">
        <v>628</v>
      </c>
      <c r="K220" s="7" t="s">
        <v>629</v>
      </c>
      <c r="L220" s="11">
        <f t="shared" si="58"/>
        <v>5</v>
      </c>
      <c r="M220" s="11" t="str">
        <f t="shared" si="59"/>
        <v>OK</v>
      </c>
      <c r="N220" s="44" t="s">
        <v>367</v>
      </c>
      <c r="O220" s="44" t="s">
        <v>146</v>
      </c>
      <c r="P220" s="44">
        <v>3</v>
      </c>
      <c r="Q220" s="44" t="s">
        <v>51</v>
      </c>
      <c r="R220" s="44" t="s">
        <v>52</v>
      </c>
      <c r="S220" s="44">
        <v>0</v>
      </c>
      <c r="T220" s="44">
        <v>0</v>
      </c>
      <c r="U220" s="44" t="s">
        <v>620</v>
      </c>
      <c r="V220" s="44" t="s">
        <v>1077</v>
      </c>
      <c r="W220" s="44"/>
      <c r="X220" s="44"/>
      <c r="Y220" s="44"/>
      <c r="Z220" s="44"/>
      <c r="AA220" s="44"/>
      <c r="AB220" s="44" t="s">
        <v>625</v>
      </c>
      <c r="AC220" s="44" t="s">
        <v>626</v>
      </c>
      <c r="AD220" s="44" t="s">
        <v>813</v>
      </c>
      <c r="AE220" s="44" t="s">
        <v>550</v>
      </c>
      <c r="AF220" s="11">
        <f t="shared" si="60"/>
        <v>0</v>
      </c>
      <c r="AG220" s="11">
        <f t="shared" si="61"/>
        <v>0</v>
      </c>
      <c r="AH220" s="11">
        <f t="shared" si="62"/>
        <v>0</v>
      </c>
      <c r="AI220" s="11">
        <f t="shared" si="63"/>
        <v>0</v>
      </c>
      <c r="AJ220" s="11">
        <f t="shared" si="64"/>
        <v>0</v>
      </c>
      <c r="AK220" s="11">
        <f t="shared" si="65"/>
        <v>0</v>
      </c>
      <c r="AL220" s="11" t="str">
        <f t="shared" si="66"/>
        <v/>
      </c>
      <c r="AM220" s="11" t="str">
        <f t="shared" si="67"/>
        <v/>
      </c>
      <c r="AN220" s="11" t="str">
        <f>IF(AND($O220=$B$4,OR($Q220="COMMUN",$Q220=$D$4),$R220="POS"),COUNTIFS($O$83:$O220,$B$4,$Q$83:$Q220,"COMMUN",$R$83:$R220,"POS")+COUNTIFS($O$83:$O220,$B$4,$Q$83:$Q220,$D$4,$R$83:$R220,"POS"),"")</f>
        <v/>
      </c>
      <c r="AO220" s="11" t="str">
        <f t="shared" si="68"/>
        <v/>
      </c>
      <c r="AP220" s="11" t="str">
        <f t="shared" si="69"/>
        <v/>
      </c>
      <c r="AQ220" s="11">
        <f t="shared" si="70"/>
        <v>0</v>
      </c>
    </row>
    <row r="221" spans="1:43" ht="80.099999999999994" customHeight="1">
      <c r="A221" s="45" t="s">
        <v>368</v>
      </c>
      <c r="B221" s="7" t="s">
        <v>620</v>
      </c>
      <c r="C221" s="7" t="s">
        <v>1078</v>
      </c>
      <c r="D221" s="7" t="s">
        <v>622</v>
      </c>
      <c r="E221" s="7" t="s">
        <v>623</v>
      </c>
      <c r="F221" s="7" t="s">
        <v>624</v>
      </c>
      <c r="G221" s="7" t="s">
        <v>625</v>
      </c>
      <c r="H221" s="7" t="s">
        <v>626</v>
      </c>
      <c r="I221" s="7" t="s">
        <v>627</v>
      </c>
      <c r="J221" s="7" t="s">
        <v>628</v>
      </c>
      <c r="K221" s="7" t="s">
        <v>629</v>
      </c>
      <c r="L221" s="11">
        <f t="shared" si="58"/>
        <v>5</v>
      </c>
      <c r="M221" s="11" t="str">
        <f t="shared" si="59"/>
        <v>OK</v>
      </c>
      <c r="N221" s="44" t="s">
        <v>369</v>
      </c>
      <c r="O221" s="44" t="s">
        <v>146</v>
      </c>
      <c r="P221" s="44">
        <v>4</v>
      </c>
      <c r="Q221" s="44" t="s">
        <v>51</v>
      </c>
      <c r="R221" s="44" t="s">
        <v>52</v>
      </c>
      <c r="S221" s="44">
        <v>0</v>
      </c>
      <c r="T221" s="44">
        <v>0</v>
      </c>
      <c r="U221" s="44" t="s">
        <v>620</v>
      </c>
      <c r="V221" s="44" t="s">
        <v>1079</v>
      </c>
      <c r="W221" s="44"/>
      <c r="X221" s="44"/>
      <c r="Y221" s="44"/>
      <c r="Z221" s="44"/>
      <c r="AA221" s="44"/>
      <c r="AB221" s="44" t="s">
        <v>625</v>
      </c>
      <c r="AC221" s="44" t="s">
        <v>626</v>
      </c>
      <c r="AD221" s="44" t="s">
        <v>813</v>
      </c>
      <c r="AE221" s="44" t="s">
        <v>550</v>
      </c>
      <c r="AF221" s="11">
        <f t="shared" si="60"/>
        <v>0</v>
      </c>
      <c r="AG221" s="11">
        <f t="shared" si="61"/>
        <v>0</v>
      </c>
      <c r="AH221" s="11">
        <f t="shared" si="62"/>
        <v>0</v>
      </c>
      <c r="AI221" s="11">
        <f t="shared" si="63"/>
        <v>0</v>
      </c>
      <c r="AJ221" s="11">
        <f t="shared" si="64"/>
        <v>0</v>
      </c>
      <c r="AK221" s="11">
        <f t="shared" si="65"/>
        <v>0</v>
      </c>
      <c r="AL221" s="11" t="str">
        <f t="shared" si="66"/>
        <v/>
      </c>
      <c r="AM221" s="11" t="str">
        <f t="shared" si="67"/>
        <v/>
      </c>
      <c r="AN221" s="11" t="str">
        <f>IF(AND($O221=$B$4,OR($Q221="COMMUN",$Q221=$D$4),$R221="POS"),COUNTIFS($O$83:$O221,$B$4,$Q$83:$Q221,"COMMUN",$R$83:$R221,"POS")+COUNTIFS($O$83:$O221,$B$4,$Q$83:$Q221,$D$4,$R$83:$R221,"POS"),"")</f>
        <v/>
      </c>
      <c r="AO221" s="11" t="str">
        <f t="shared" si="68"/>
        <v/>
      </c>
      <c r="AP221" s="11" t="str">
        <f t="shared" si="69"/>
        <v/>
      </c>
      <c r="AQ221" s="11">
        <f t="shared" si="70"/>
        <v>0</v>
      </c>
    </row>
    <row r="222" spans="1:43" ht="80.099999999999994" customHeight="1">
      <c r="A222" s="45" t="s">
        <v>370</v>
      </c>
      <c r="B222" s="7" t="s">
        <v>620</v>
      </c>
      <c r="C222" s="7" t="s">
        <v>1080</v>
      </c>
      <c r="D222" s="7" t="s">
        <v>622</v>
      </c>
      <c r="E222" s="7" t="s">
        <v>623</v>
      </c>
      <c r="F222" s="7" t="s">
        <v>624</v>
      </c>
      <c r="G222" s="7" t="s">
        <v>625</v>
      </c>
      <c r="H222" s="7" t="s">
        <v>626</v>
      </c>
      <c r="I222" s="7" t="s">
        <v>627</v>
      </c>
      <c r="J222" s="7" t="s">
        <v>628</v>
      </c>
      <c r="K222" s="7" t="s">
        <v>629</v>
      </c>
      <c r="L222" s="11">
        <f t="shared" si="58"/>
        <v>5</v>
      </c>
      <c r="M222" s="11" t="str">
        <f t="shared" si="59"/>
        <v>OK</v>
      </c>
      <c r="N222" s="44" t="s">
        <v>371</v>
      </c>
      <c r="O222" s="44" t="s">
        <v>146</v>
      </c>
      <c r="P222" s="44">
        <v>5</v>
      </c>
      <c r="Q222" s="44" t="s">
        <v>51</v>
      </c>
      <c r="R222" s="44" t="s">
        <v>52</v>
      </c>
      <c r="S222" s="44">
        <v>0</v>
      </c>
      <c r="T222" s="44">
        <v>0</v>
      </c>
      <c r="U222" s="44" t="s">
        <v>620</v>
      </c>
      <c r="V222" s="44" t="s">
        <v>1081</v>
      </c>
      <c r="W222" s="44"/>
      <c r="X222" s="44"/>
      <c r="Y222" s="44"/>
      <c r="Z222" s="44"/>
      <c r="AA222" s="44"/>
      <c r="AB222" s="44" t="s">
        <v>625</v>
      </c>
      <c r="AC222" s="44" t="s">
        <v>626</v>
      </c>
      <c r="AD222" s="44" t="s">
        <v>813</v>
      </c>
      <c r="AE222" s="44" t="s">
        <v>550</v>
      </c>
      <c r="AF222" s="11">
        <f t="shared" si="60"/>
        <v>0</v>
      </c>
      <c r="AG222" s="11">
        <f t="shared" si="61"/>
        <v>0</v>
      </c>
      <c r="AH222" s="11">
        <f t="shared" si="62"/>
        <v>0</v>
      </c>
      <c r="AI222" s="11">
        <f t="shared" si="63"/>
        <v>0</v>
      </c>
      <c r="AJ222" s="11">
        <f t="shared" si="64"/>
        <v>0</v>
      </c>
      <c r="AK222" s="11">
        <f t="shared" si="65"/>
        <v>0</v>
      </c>
      <c r="AL222" s="11" t="str">
        <f t="shared" si="66"/>
        <v/>
      </c>
      <c r="AM222" s="11" t="str">
        <f t="shared" si="67"/>
        <v/>
      </c>
      <c r="AN222" s="11" t="str">
        <f>IF(AND($O222=$B$4,OR($Q222="COMMUN",$Q222=$D$4),$R222="POS"),COUNTIFS($O$83:$O222,$B$4,$Q$83:$Q222,"COMMUN",$R$83:$R222,"POS")+COUNTIFS($O$83:$O222,$B$4,$Q$83:$Q222,$D$4,$R$83:$R222,"POS"),"")</f>
        <v/>
      </c>
      <c r="AO222" s="11" t="str">
        <f t="shared" si="68"/>
        <v/>
      </c>
      <c r="AP222" s="11" t="str">
        <f t="shared" si="69"/>
        <v/>
      </c>
      <c r="AQ222" s="11">
        <f t="shared" si="70"/>
        <v>0</v>
      </c>
    </row>
    <row r="223" spans="1:43" ht="80.099999999999994" customHeight="1">
      <c r="A223" s="45" t="s">
        <v>151</v>
      </c>
      <c r="B223" s="7" t="s">
        <v>620</v>
      </c>
      <c r="C223" s="7" t="s">
        <v>1082</v>
      </c>
      <c r="D223" s="7" t="s">
        <v>622</v>
      </c>
      <c r="E223" s="7" t="s">
        <v>623</v>
      </c>
      <c r="F223" s="7" t="s">
        <v>624</v>
      </c>
      <c r="G223" s="7" t="s">
        <v>625</v>
      </c>
      <c r="H223" s="7" t="s">
        <v>626</v>
      </c>
      <c r="I223" s="7" t="s">
        <v>627</v>
      </c>
      <c r="J223" s="7" t="s">
        <v>628</v>
      </c>
      <c r="K223" s="7" t="s">
        <v>629</v>
      </c>
      <c r="L223" s="11">
        <f t="shared" si="58"/>
        <v>5</v>
      </c>
      <c r="M223" s="11" t="str">
        <f t="shared" si="59"/>
        <v>OK</v>
      </c>
      <c r="N223" s="44" t="s">
        <v>372</v>
      </c>
      <c r="O223" s="44" t="s">
        <v>149</v>
      </c>
      <c r="P223" s="44">
        <v>1</v>
      </c>
      <c r="Q223" s="44" t="s">
        <v>51</v>
      </c>
      <c r="R223" s="44" t="s">
        <v>52</v>
      </c>
      <c r="S223" s="44">
        <v>0</v>
      </c>
      <c r="T223" s="44">
        <v>0</v>
      </c>
      <c r="U223" s="44" t="s">
        <v>620</v>
      </c>
      <c r="V223" s="44" t="s">
        <v>1083</v>
      </c>
      <c r="W223" s="44"/>
      <c r="X223" s="44"/>
      <c r="Y223" s="44"/>
      <c r="Z223" s="44"/>
      <c r="AA223" s="44"/>
      <c r="AB223" s="44" t="s">
        <v>625</v>
      </c>
      <c r="AC223" s="44" t="s">
        <v>626</v>
      </c>
      <c r="AD223" s="44" t="s">
        <v>813</v>
      </c>
      <c r="AE223" s="44" t="s">
        <v>550</v>
      </c>
      <c r="AF223" s="11">
        <f t="shared" si="60"/>
        <v>0</v>
      </c>
      <c r="AG223" s="11">
        <f t="shared" si="61"/>
        <v>0</v>
      </c>
      <c r="AH223" s="11">
        <f t="shared" si="62"/>
        <v>0</v>
      </c>
      <c r="AI223" s="11">
        <f t="shared" si="63"/>
        <v>0</v>
      </c>
      <c r="AJ223" s="11">
        <f t="shared" si="64"/>
        <v>0</v>
      </c>
      <c r="AK223" s="11">
        <f t="shared" si="65"/>
        <v>0</v>
      </c>
      <c r="AL223" s="11" t="str">
        <f t="shared" si="66"/>
        <v/>
      </c>
      <c r="AM223" s="11" t="str">
        <f t="shared" si="67"/>
        <v/>
      </c>
      <c r="AN223" s="11" t="str">
        <f>IF(AND($O223=$B$4,OR($Q223="COMMUN",$Q223=$D$4),$R223="POS"),COUNTIFS($O$83:$O223,$B$4,$Q$83:$Q223,"COMMUN",$R$83:$R223,"POS")+COUNTIFS($O$83:$O223,$B$4,$Q$83:$Q223,$D$4,$R$83:$R223,"POS"),"")</f>
        <v/>
      </c>
      <c r="AO223" s="11" t="str">
        <f t="shared" si="68"/>
        <v/>
      </c>
      <c r="AP223" s="11" t="str">
        <f t="shared" si="69"/>
        <v/>
      </c>
      <c r="AQ223" s="11">
        <f t="shared" si="70"/>
        <v>0</v>
      </c>
    </row>
    <row r="224" spans="1:43" ht="80.099999999999994" customHeight="1">
      <c r="A224" s="45" t="s">
        <v>373</v>
      </c>
      <c r="B224" s="7" t="s">
        <v>620</v>
      </c>
      <c r="C224" s="7" t="s">
        <v>1084</v>
      </c>
      <c r="D224" s="7" t="s">
        <v>622</v>
      </c>
      <c r="E224" s="7" t="s">
        <v>623</v>
      </c>
      <c r="F224" s="7" t="s">
        <v>624</v>
      </c>
      <c r="G224" s="7" t="s">
        <v>625</v>
      </c>
      <c r="H224" s="7" t="s">
        <v>626</v>
      </c>
      <c r="I224" s="7" t="s">
        <v>627</v>
      </c>
      <c r="J224" s="7" t="s">
        <v>628</v>
      </c>
      <c r="K224" s="7" t="s">
        <v>629</v>
      </c>
      <c r="L224" s="11">
        <f t="shared" si="58"/>
        <v>5</v>
      </c>
      <c r="M224" s="11" t="str">
        <f t="shared" si="59"/>
        <v>OK</v>
      </c>
      <c r="N224" s="44" t="s">
        <v>374</v>
      </c>
      <c r="O224" s="44" t="s">
        <v>149</v>
      </c>
      <c r="P224" s="44">
        <v>2</v>
      </c>
      <c r="Q224" s="44" t="s">
        <v>51</v>
      </c>
      <c r="R224" s="44" t="s">
        <v>52</v>
      </c>
      <c r="S224" s="44">
        <v>0</v>
      </c>
      <c r="T224" s="44">
        <v>0</v>
      </c>
      <c r="U224" s="44" t="s">
        <v>620</v>
      </c>
      <c r="V224" s="44" t="s">
        <v>1085</v>
      </c>
      <c r="W224" s="44"/>
      <c r="X224" s="44"/>
      <c r="Y224" s="44"/>
      <c r="Z224" s="44"/>
      <c r="AA224" s="44"/>
      <c r="AB224" s="44" t="s">
        <v>625</v>
      </c>
      <c r="AC224" s="44" t="s">
        <v>626</v>
      </c>
      <c r="AD224" s="44" t="s">
        <v>813</v>
      </c>
      <c r="AE224" s="44" t="s">
        <v>550</v>
      </c>
      <c r="AF224" s="11">
        <f t="shared" si="60"/>
        <v>0</v>
      </c>
      <c r="AG224" s="11">
        <f t="shared" si="61"/>
        <v>0</v>
      </c>
      <c r="AH224" s="11">
        <f t="shared" si="62"/>
        <v>0</v>
      </c>
      <c r="AI224" s="11">
        <f t="shared" si="63"/>
        <v>0</v>
      </c>
      <c r="AJ224" s="11">
        <f t="shared" si="64"/>
        <v>0</v>
      </c>
      <c r="AK224" s="11">
        <f t="shared" si="65"/>
        <v>0</v>
      </c>
      <c r="AL224" s="11" t="str">
        <f t="shared" si="66"/>
        <v/>
      </c>
      <c r="AM224" s="11" t="str">
        <f t="shared" si="67"/>
        <v/>
      </c>
      <c r="AN224" s="11" t="str">
        <f>IF(AND($O224=$B$4,OR($Q224="COMMUN",$Q224=$D$4),$R224="POS"),COUNTIFS($O$83:$O224,$B$4,$Q$83:$Q224,"COMMUN",$R$83:$R224,"POS")+COUNTIFS($O$83:$O224,$B$4,$Q$83:$Q224,$D$4,$R$83:$R224,"POS"),"")</f>
        <v/>
      </c>
      <c r="AO224" s="11" t="str">
        <f t="shared" si="68"/>
        <v/>
      </c>
      <c r="AP224" s="11" t="str">
        <f t="shared" si="69"/>
        <v/>
      </c>
      <c r="AQ224" s="11">
        <f t="shared" si="70"/>
        <v>0</v>
      </c>
    </row>
    <row r="225" spans="1:43" ht="80.099999999999994" customHeight="1">
      <c r="A225" s="45" t="s">
        <v>375</v>
      </c>
      <c r="B225" s="7" t="s">
        <v>620</v>
      </c>
      <c r="C225" s="7" t="s">
        <v>1086</v>
      </c>
      <c r="D225" s="7" t="s">
        <v>622</v>
      </c>
      <c r="E225" s="7" t="s">
        <v>623</v>
      </c>
      <c r="F225" s="7" t="s">
        <v>624</v>
      </c>
      <c r="G225" s="7" t="s">
        <v>625</v>
      </c>
      <c r="H225" s="7" t="s">
        <v>626</v>
      </c>
      <c r="I225" s="7" t="s">
        <v>627</v>
      </c>
      <c r="J225" s="7" t="s">
        <v>628</v>
      </c>
      <c r="K225" s="7" t="s">
        <v>629</v>
      </c>
      <c r="L225" s="11">
        <f t="shared" si="58"/>
        <v>5</v>
      </c>
      <c r="M225" s="11" t="str">
        <f t="shared" si="59"/>
        <v>OK</v>
      </c>
      <c r="N225" s="44" t="s">
        <v>376</v>
      </c>
      <c r="O225" s="44" t="s">
        <v>149</v>
      </c>
      <c r="P225" s="44">
        <v>3</v>
      </c>
      <c r="Q225" s="44" t="s">
        <v>51</v>
      </c>
      <c r="R225" s="44" t="s">
        <v>52</v>
      </c>
      <c r="S225" s="44">
        <v>0</v>
      </c>
      <c r="T225" s="44">
        <v>0</v>
      </c>
      <c r="U225" s="44" t="s">
        <v>620</v>
      </c>
      <c r="V225" s="44" t="s">
        <v>1087</v>
      </c>
      <c r="W225" s="44"/>
      <c r="X225" s="44"/>
      <c r="Y225" s="44"/>
      <c r="Z225" s="44"/>
      <c r="AA225" s="44"/>
      <c r="AB225" s="44" t="s">
        <v>625</v>
      </c>
      <c r="AC225" s="44" t="s">
        <v>626</v>
      </c>
      <c r="AD225" s="44" t="s">
        <v>813</v>
      </c>
      <c r="AE225" s="44" t="s">
        <v>550</v>
      </c>
      <c r="AF225" s="11">
        <f t="shared" si="60"/>
        <v>0</v>
      </c>
      <c r="AG225" s="11">
        <f t="shared" si="61"/>
        <v>0</v>
      </c>
      <c r="AH225" s="11">
        <f t="shared" si="62"/>
        <v>0</v>
      </c>
      <c r="AI225" s="11">
        <f t="shared" si="63"/>
        <v>0</v>
      </c>
      <c r="AJ225" s="11">
        <f t="shared" si="64"/>
        <v>0</v>
      </c>
      <c r="AK225" s="11">
        <f t="shared" si="65"/>
        <v>0</v>
      </c>
      <c r="AL225" s="11" t="str">
        <f t="shared" si="66"/>
        <v/>
      </c>
      <c r="AM225" s="11" t="str">
        <f t="shared" si="67"/>
        <v/>
      </c>
      <c r="AN225" s="11" t="str">
        <f>IF(AND($O225=$B$4,OR($Q225="COMMUN",$Q225=$D$4),$R225="POS"),COUNTIFS($O$83:$O225,$B$4,$Q$83:$Q225,"COMMUN",$R$83:$R225,"POS")+COUNTIFS($O$83:$O225,$B$4,$Q$83:$Q225,$D$4,$R$83:$R225,"POS"),"")</f>
        <v/>
      </c>
      <c r="AO225" s="11" t="str">
        <f t="shared" si="68"/>
        <v/>
      </c>
      <c r="AP225" s="11" t="str">
        <f t="shared" si="69"/>
        <v/>
      </c>
      <c r="AQ225" s="11">
        <f t="shared" si="70"/>
        <v>0</v>
      </c>
    </row>
    <row r="226" spans="1:43" ht="80.099999999999994" customHeight="1">
      <c r="A226" s="45" t="s">
        <v>377</v>
      </c>
      <c r="B226" s="7" t="s">
        <v>620</v>
      </c>
      <c r="C226" s="7" t="s">
        <v>1088</v>
      </c>
      <c r="D226" s="7" t="s">
        <v>622</v>
      </c>
      <c r="E226" s="7" t="s">
        <v>623</v>
      </c>
      <c r="F226" s="7" t="s">
        <v>624</v>
      </c>
      <c r="G226" s="7" t="s">
        <v>625</v>
      </c>
      <c r="H226" s="7" t="s">
        <v>626</v>
      </c>
      <c r="I226" s="7" t="s">
        <v>627</v>
      </c>
      <c r="J226" s="7" t="s">
        <v>628</v>
      </c>
      <c r="K226" s="7" t="s">
        <v>629</v>
      </c>
      <c r="L226" s="11">
        <f t="shared" si="58"/>
        <v>5</v>
      </c>
      <c r="M226" s="11" t="str">
        <f t="shared" si="59"/>
        <v>OK</v>
      </c>
      <c r="N226" s="44" t="s">
        <v>378</v>
      </c>
      <c r="O226" s="44" t="s">
        <v>149</v>
      </c>
      <c r="P226" s="44">
        <v>4</v>
      </c>
      <c r="Q226" s="44" t="s">
        <v>51</v>
      </c>
      <c r="R226" s="44" t="s">
        <v>52</v>
      </c>
      <c r="S226" s="44">
        <v>0</v>
      </c>
      <c r="T226" s="44">
        <v>0</v>
      </c>
      <c r="U226" s="44" t="s">
        <v>620</v>
      </c>
      <c r="V226" s="44" t="s">
        <v>1089</v>
      </c>
      <c r="W226" s="44"/>
      <c r="X226" s="44"/>
      <c r="Y226" s="44"/>
      <c r="Z226" s="44"/>
      <c r="AA226" s="44"/>
      <c r="AB226" s="44" t="s">
        <v>625</v>
      </c>
      <c r="AC226" s="44" t="s">
        <v>626</v>
      </c>
      <c r="AD226" s="44" t="s">
        <v>813</v>
      </c>
      <c r="AE226" s="44" t="s">
        <v>550</v>
      </c>
      <c r="AF226" s="11">
        <f t="shared" si="60"/>
        <v>0</v>
      </c>
      <c r="AG226" s="11">
        <f t="shared" si="61"/>
        <v>0</v>
      </c>
      <c r="AH226" s="11">
        <f t="shared" si="62"/>
        <v>0</v>
      </c>
      <c r="AI226" s="11">
        <f t="shared" si="63"/>
        <v>0</v>
      </c>
      <c r="AJ226" s="11">
        <f t="shared" si="64"/>
        <v>0</v>
      </c>
      <c r="AK226" s="11">
        <f t="shared" si="65"/>
        <v>0</v>
      </c>
      <c r="AL226" s="11" t="str">
        <f t="shared" si="66"/>
        <v/>
      </c>
      <c r="AM226" s="11" t="str">
        <f t="shared" si="67"/>
        <v/>
      </c>
      <c r="AN226" s="11" t="str">
        <f>IF(AND($O226=$B$4,OR($Q226="COMMUN",$Q226=$D$4),$R226="POS"),COUNTIFS($O$83:$O226,$B$4,$Q$83:$Q226,"COMMUN",$R$83:$R226,"POS")+COUNTIFS($O$83:$O226,$B$4,$Q$83:$Q226,$D$4,$R$83:$R226,"POS"),"")</f>
        <v/>
      </c>
      <c r="AO226" s="11" t="str">
        <f t="shared" si="68"/>
        <v/>
      </c>
      <c r="AP226" s="11" t="str">
        <f t="shared" si="69"/>
        <v/>
      </c>
      <c r="AQ226" s="11">
        <f t="shared" si="70"/>
        <v>0</v>
      </c>
    </row>
    <row r="227" spans="1:43" ht="80.099999999999994" customHeight="1">
      <c r="A227" s="45" t="s">
        <v>379</v>
      </c>
      <c r="B227" s="7" t="s">
        <v>620</v>
      </c>
      <c r="C227" s="7" t="s">
        <v>1090</v>
      </c>
      <c r="D227" s="7" t="s">
        <v>622</v>
      </c>
      <c r="E227" s="7" t="s">
        <v>623</v>
      </c>
      <c r="F227" s="7" t="s">
        <v>624</v>
      </c>
      <c r="G227" s="7" t="s">
        <v>625</v>
      </c>
      <c r="H227" s="7" t="s">
        <v>626</v>
      </c>
      <c r="I227" s="7" t="s">
        <v>627</v>
      </c>
      <c r="J227" s="7" t="s">
        <v>628</v>
      </c>
      <c r="K227" s="7" t="s">
        <v>629</v>
      </c>
      <c r="L227" s="11">
        <f t="shared" si="58"/>
        <v>5</v>
      </c>
      <c r="M227" s="11" t="str">
        <f t="shared" si="59"/>
        <v>OK</v>
      </c>
      <c r="N227" s="44" t="s">
        <v>380</v>
      </c>
      <c r="O227" s="44" t="s">
        <v>149</v>
      </c>
      <c r="P227" s="44">
        <v>5</v>
      </c>
      <c r="Q227" s="44" t="s">
        <v>51</v>
      </c>
      <c r="R227" s="44" t="s">
        <v>52</v>
      </c>
      <c r="S227" s="44">
        <v>0</v>
      </c>
      <c r="T227" s="44">
        <v>0</v>
      </c>
      <c r="U227" s="44" t="s">
        <v>620</v>
      </c>
      <c r="V227" s="44" t="s">
        <v>1091</v>
      </c>
      <c r="W227" s="44"/>
      <c r="X227" s="44"/>
      <c r="Y227" s="44"/>
      <c r="Z227" s="44"/>
      <c r="AA227" s="44"/>
      <c r="AB227" s="44" t="s">
        <v>625</v>
      </c>
      <c r="AC227" s="44" t="s">
        <v>626</v>
      </c>
      <c r="AD227" s="44" t="s">
        <v>813</v>
      </c>
      <c r="AE227" s="44" t="s">
        <v>550</v>
      </c>
      <c r="AF227" s="11">
        <f t="shared" si="60"/>
        <v>0</v>
      </c>
      <c r="AG227" s="11">
        <f t="shared" si="61"/>
        <v>0</v>
      </c>
      <c r="AH227" s="11">
        <f t="shared" si="62"/>
        <v>0</v>
      </c>
      <c r="AI227" s="11">
        <f t="shared" si="63"/>
        <v>0</v>
      </c>
      <c r="AJ227" s="11">
        <f t="shared" si="64"/>
        <v>0</v>
      </c>
      <c r="AK227" s="11">
        <f t="shared" si="65"/>
        <v>0</v>
      </c>
      <c r="AL227" s="11" t="str">
        <f t="shared" si="66"/>
        <v/>
      </c>
      <c r="AM227" s="11" t="str">
        <f t="shared" si="67"/>
        <v/>
      </c>
      <c r="AN227" s="11" t="str">
        <f>IF(AND($O227=$B$4,OR($Q227="COMMUN",$Q227=$D$4),$R227="POS"),COUNTIFS($O$83:$O227,$B$4,$Q$83:$Q227,"COMMUN",$R$83:$R227,"POS")+COUNTIFS($O$83:$O227,$B$4,$Q$83:$Q227,$D$4,$R$83:$R227,"POS"),"")</f>
        <v/>
      </c>
      <c r="AO227" s="11" t="str">
        <f t="shared" si="68"/>
        <v/>
      </c>
      <c r="AP227" s="11" t="str">
        <f t="shared" si="69"/>
        <v/>
      </c>
      <c r="AQ227" s="11">
        <f t="shared" si="70"/>
        <v>0</v>
      </c>
    </row>
    <row r="228" spans="1:43" ht="80.099999999999994" customHeight="1">
      <c r="A228" s="45" t="s">
        <v>381</v>
      </c>
      <c r="B228" s="7" t="s">
        <v>620</v>
      </c>
      <c r="C228" s="7" t="s">
        <v>1092</v>
      </c>
      <c r="D228" s="7" t="s">
        <v>622</v>
      </c>
      <c r="E228" s="7" t="s">
        <v>623</v>
      </c>
      <c r="F228" s="7" t="s">
        <v>624</v>
      </c>
      <c r="G228" s="7" t="s">
        <v>625</v>
      </c>
      <c r="H228" s="7" t="s">
        <v>626</v>
      </c>
      <c r="I228" s="7" t="s">
        <v>627</v>
      </c>
      <c r="J228" s="7" t="s">
        <v>628</v>
      </c>
      <c r="K228" s="7" t="s">
        <v>629</v>
      </c>
      <c r="L228" s="11">
        <f t="shared" si="58"/>
        <v>5</v>
      </c>
      <c r="M228" s="11" t="str">
        <f t="shared" si="59"/>
        <v>OK</v>
      </c>
      <c r="N228" s="44" t="s">
        <v>382</v>
      </c>
      <c r="O228" s="44" t="s">
        <v>152</v>
      </c>
      <c r="P228" s="44">
        <v>1</v>
      </c>
      <c r="Q228" s="44" t="s">
        <v>51</v>
      </c>
      <c r="R228" s="44" t="s">
        <v>52</v>
      </c>
      <c r="S228" s="44">
        <v>0</v>
      </c>
      <c r="T228" s="44">
        <v>0</v>
      </c>
      <c r="U228" s="44" t="s">
        <v>620</v>
      </c>
      <c r="V228" s="44" t="s">
        <v>1093</v>
      </c>
      <c r="W228" s="44"/>
      <c r="X228" s="44"/>
      <c r="Y228" s="44"/>
      <c r="Z228" s="44"/>
      <c r="AA228" s="44"/>
      <c r="AB228" s="44" t="s">
        <v>625</v>
      </c>
      <c r="AC228" s="44" t="s">
        <v>626</v>
      </c>
      <c r="AD228" s="44" t="s">
        <v>813</v>
      </c>
      <c r="AE228" s="44" t="s">
        <v>550</v>
      </c>
      <c r="AF228" s="11">
        <f t="shared" si="60"/>
        <v>0</v>
      </c>
      <c r="AG228" s="11">
        <f t="shared" si="61"/>
        <v>0</v>
      </c>
      <c r="AH228" s="11">
        <f t="shared" si="62"/>
        <v>0</v>
      </c>
      <c r="AI228" s="11">
        <f t="shared" si="63"/>
        <v>0</v>
      </c>
      <c r="AJ228" s="11">
        <f t="shared" si="64"/>
        <v>0</v>
      </c>
      <c r="AK228" s="11">
        <f t="shared" si="65"/>
        <v>0</v>
      </c>
      <c r="AL228" s="11" t="str">
        <f t="shared" si="66"/>
        <v/>
      </c>
      <c r="AM228" s="11" t="str">
        <f t="shared" si="67"/>
        <v/>
      </c>
      <c r="AN228" s="11" t="str">
        <f>IF(AND($O228=$B$4,OR($Q228="COMMUN",$Q228=$D$4),$R228="POS"),COUNTIFS($O$83:$O228,$B$4,$Q$83:$Q228,"COMMUN",$R$83:$R228,"POS")+COUNTIFS($O$83:$O228,$B$4,$Q$83:$Q228,$D$4,$R$83:$R228,"POS"),"")</f>
        <v/>
      </c>
      <c r="AO228" s="11" t="str">
        <f t="shared" si="68"/>
        <v/>
      </c>
      <c r="AP228" s="11" t="str">
        <f t="shared" si="69"/>
        <v/>
      </c>
      <c r="AQ228" s="11">
        <f t="shared" si="70"/>
        <v>0</v>
      </c>
    </row>
    <row r="229" spans="1:43" ht="80.099999999999994" customHeight="1">
      <c r="A229" s="45" t="s">
        <v>383</v>
      </c>
      <c r="B229" s="7" t="s">
        <v>620</v>
      </c>
      <c r="C229" s="7" t="s">
        <v>1094</v>
      </c>
      <c r="D229" s="7" t="s">
        <v>622</v>
      </c>
      <c r="E229" s="7" t="s">
        <v>623</v>
      </c>
      <c r="F229" s="7" t="s">
        <v>624</v>
      </c>
      <c r="G229" s="7" t="s">
        <v>625</v>
      </c>
      <c r="H229" s="7" t="s">
        <v>626</v>
      </c>
      <c r="I229" s="7" t="s">
        <v>627</v>
      </c>
      <c r="J229" s="7" t="s">
        <v>628</v>
      </c>
      <c r="K229" s="7" t="s">
        <v>629</v>
      </c>
      <c r="L229" s="11">
        <f t="shared" si="58"/>
        <v>5</v>
      </c>
      <c r="M229" s="11" t="str">
        <f t="shared" si="59"/>
        <v>OK</v>
      </c>
      <c r="N229" s="44" t="s">
        <v>384</v>
      </c>
      <c r="O229" s="44" t="s">
        <v>152</v>
      </c>
      <c r="P229" s="44">
        <v>2</v>
      </c>
      <c r="Q229" s="44" t="s">
        <v>51</v>
      </c>
      <c r="R229" s="44" t="s">
        <v>52</v>
      </c>
      <c r="S229" s="44">
        <v>0</v>
      </c>
      <c r="T229" s="44">
        <v>0</v>
      </c>
      <c r="U229" s="44" t="s">
        <v>620</v>
      </c>
      <c r="V229" s="44" t="s">
        <v>1095</v>
      </c>
      <c r="W229" s="44"/>
      <c r="X229" s="44"/>
      <c r="Y229" s="44"/>
      <c r="Z229" s="44"/>
      <c r="AA229" s="44"/>
      <c r="AB229" s="44" t="s">
        <v>625</v>
      </c>
      <c r="AC229" s="44" t="s">
        <v>626</v>
      </c>
      <c r="AD229" s="44" t="s">
        <v>813</v>
      </c>
      <c r="AE229" s="44" t="s">
        <v>550</v>
      </c>
      <c r="AF229" s="11">
        <f t="shared" si="60"/>
        <v>0</v>
      </c>
      <c r="AG229" s="11">
        <f t="shared" si="61"/>
        <v>0</v>
      </c>
      <c r="AH229" s="11">
        <f t="shared" si="62"/>
        <v>0</v>
      </c>
      <c r="AI229" s="11">
        <f t="shared" si="63"/>
        <v>0</v>
      </c>
      <c r="AJ229" s="11">
        <f t="shared" si="64"/>
        <v>0</v>
      </c>
      <c r="AK229" s="11">
        <f t="shared" si="65"/>
        <v>0</v>
      </c>
      <c r="AL229" s="11" t="str">
        <f t="shared" si="66"/>
        <v/>
      </c>
      <c r="AM229" s="11" t="str">
        <f t="shared" si="67"/>
        <v/>
      </c>
      <c r="AN229" s="11" t="str">
        <f>IF(AND($O229=$B$4,OR($Q229="COMMUN",$Q229=$D$4),$R229="POS"),COUNTIFS($O$83:$O229,$B$4,$Q$83:$Q229,"COMMUN",$R$83:$R229,"POS")+COUNTIFS($O$83:$O229,$B$4,$Q$83:$Q229,$D$4,$R$83:$R229,"POS"),"")</f>
        <v/>
      </c>
      <c r="AO229" s="11" t="str">
        <f t="shared" si="68"/>
        <v/>
      </c>
      <c r="AP229" s="11" t="str">
        <f t="shared" si="69"/>
        <v/>
      </c>
      <c r="AQ229" s="11">
        <f t="shared" si="70"/>
        <v>0</v>
      </c>
    </row>
    <row r="230" spans="1:43" ht="80.099999999999994" customHeight="1">
      <c r="A230" s="45" t="s">
        <v>385</v>
      </c>
      <c r="B230" s="7" t="s">
        <v>620</v>
      </c>
      <c r="C230" s="7" t="s">
        <v>1096</v>
      </c>
      <c r="D230" s="7" t="s">
        <v>622</v>
      </c>
      <c r="E230" s="7" t="s">
        <v>623</v>
      </c>
      <c r="F230" s="7" t="s">
        <v>624</v>
      </c>
      <c r="G230" s="7" t="s">
        <v>625</v>
      </c>
      <c r="H230" s="7" t="s">
        <v>626</v>
      </c>
      <c r="I230" s="7" t="s">
        <v>627</v>
      </c>
      <c r="J230" s="7" t="s">
        <v>628</v>
      </c>
      <c r="K230" s="7" t="s">
        <v>629</v>
      </c>
      <c r="L230" s="11">
        <f t="shared" si="58"/>
        <v>5</v>
      </c>
      <c r="M230" s="11" t="str">
        <f t="shared" si="59"/>
        <v>OK</v>
      </c>
      <c r="N230" s="44" t="s">
        <v>386</v>
      </c>
      <c r="O230" s="44" t="s">
        <v>152</v>
      </c>
      <c r="P230" s="44">
        <v>3</v>
      </c>
      <c r="Q230" s="44" t="s">
        <v>51</v>
      </c>
      <c r="R230" s="44" t="s">
        <v>52</v>
      </c>
      <c r="S230" s="44">
        <v>0</v>
      </c>
      <c r="T230" s="44">
        <v>0</v>
      </c>
      <c r="U230" s="44" t="s">
        <v>620</v>
      </c>
      <c r="V230" s="44" t="s">
        <v>1097</v>
      </c>
      <c r="W230" s="44"/>
      <c r="X230" s="44"/>
      <c r="Y230" s="44"/>
      <c r="Z230" s="44"/>
      <c r="AA230" s="44"/>
      <c r="AB230" s="44" t="s">
        <v>625</v>
      </c>
      <c r="AC230" s="44" t="s">
        <v>626</v>
      </c>
      <c r="AD230" s="44" t="s">
        <v>813</v>
      </c>
      <c r="AE230" s="44" t="s">
        <v>550</v>
      </c>
      <c r="AF230" s="11">
        <f t="shared" si="60"/>
        <v>0</v>
      </c>
      <c r="AG230" s="11">
        <f t="shared" si="61"/>
        <v>0</v>
      </c>
      <c r="AH230" s="11">
        <f t="shared" si="62"/>
        <v>0</v>
      </c>
      <c r="AI230" s="11">
        <f t="shared" si="63"/>
        <v>0</v>
      </c>
      <c r="AJ230" s="11">
        <f t="shared" si="64"/>
        <v>0</v>
      </c>
      <c r="AK230" s="11">
        <f t="shared" si="65"/>
        <v>0</v>
      </c>
      <c r="AL230" s="11" t="str">
        <f t="shared" si="66"/>
        <v/>
      </c>
      <c r="AM230" s="11" t="str">
        <f t="shared" si="67"/>
        <v/>
      </c>
      <c r="AN230" s="11" t="str">
        <f>IF(AND($O230=$B$4,OR($Q230="COMMUN",$Q230=$D$4),$R230="POS"),COUNTIFS($O$83:$O230,$B$4,$Q$83:$Q230,"COMMUN",$R$83:$R230,"POS")+COUNTIFS($O$83:$O230,$B$4,$Q$83:$Q230,$D$4,$R$83:$R230,"POS"),"")</f>
        <v/>
      </c>
      <c r="AO230" s="11" t="str">
        <f t="shared" si="68"/>
        <v/>
      </c>
      <c r="AP230" s="11" t="str">
        <f t="shared" si="69"/>
        <v/>
      </c>
      <c r="AQ230" s="11">
        <f t="shared" si="70"/>
        <v>0</v>
      </c>
    </row>
    <row r="231" spans="1:43" ht="80.099999999999994" customHeight="1">
      <c r="A231" s="45" t="s">
        <v>387</v>
      </c>
      <c r="B231" s="7" t="s">
        <v>620</v>
      </c>
      <c r="C231" s="7" t="s">
        <v>1098</v>
      </c>
      <c r="D231" s="7" t="s">
        <v>622</v>
      </c>
      <c r="E231" s="7" t="s">
        <v>623</v>
      </c>
      <c r="F231" s="7" t="s">
        <v>624</v>
      </c>
      <c r="G231" s="7" t="s">
        <v>625</v>
      </c>
      <c r="H231" s="7" t="s">
        <v>626</v>
      </c>
      <c r="I231" s="7" t="s">
        <v>627</v>
      </c>
      <c r="J231" s="7" t="s">
        <v>628</v>
      </c>
      <c r="K231" s="7" t="s">
        <v>629</v>
      </c>
      <c r="L231" s="11">
        <f t="shared" si="58"/>
        <v>5</v>
      </c>
      <c r="M231" s="11" t="str">
        <f t="shared" si="59"/>
        <v>OK</v>
      </c>
      <c r="N231" s="44" t="s">
        <v>388</v>
      </c>
      <c r="O231" s="44" t="s">
        <v>152</v>
      </c>
      <c r="P231" s="44">
        <v>4</v>
      </c>
      <c r="Q231" s="44" t="s">
        <v>51</v>
      </c>
      <c r="R231" s="44" t="s">
        <v>52</v>
      </c>
      <c r="S231" s="44">
        <v>0</v>
      </c>
      <c r="T231" s="44">
        <v>0</v>
      </c>
      <c r="U231" s="44" t="s">
        <v>620</v>
      </c>
      <c r="V231" s="44" t="s">
        <v>1099</v>
      </c>
      <c r="W231" s="44"/>
      <c r="X231" s="44"/>
      <c r="Y231" s="44"/>
      <c r="Z231" s="44"/>
      <c r="AA231" s="44"/>
      <c r="AB231" s="44" t="s">
        <v>625</v>
      </c>
      <c r="AC231" s="44" t="s">
        <v>626</v>
      </c>
      <c r="AD231" s="44" t="s">
        <v>813</v>
      </c>
      <c r="AE231" s="44" t="s">
        <v>550</v>
      </c>
      <c r="AF231" s="11">
        <f t="shared" si="60"/>
        <v>0</v>
      </c>
      <c r="AG231" s="11">
        <f t="shared" si="61"/>
        <v>0</v>
      </c>
      <c r="AH231" s="11">
        <f t="shared" si="62"/>
        <v>0</v>
      </c>
      <c r="AI231" s="11">
        <f t="shared" si="63"/>
        <v>0</v>
      </c>
      <c r="AJ231" s="11">
        <f t="shared" si="64"/>
        <v>0</v>
      </c>
      <c r="AK231" s="11">
        <f t="shared" si="65"/>
        <v>0</v>
      </c>
      <c r="AL231" s="11" t="str">
        <f t="shared" si="66"/>
        <v/>
      </c>
      <c r="AM231" s="11" t="str">
        <f t="shared" si="67"/>
        <v/>
      </c>
      <c r="AN231" s="11" t="str">
        <f>IF(AND($O231=$B$4,OR($Q231="COMMUN",$Q231=$D$4),$R231="POS"),COUNTIFS($O$83:$O231,$B$4,$Q$83:$Q231,"COMMUN",$R$83:$R231,"POS")+COUNTIFS($O$83:$O231,$B$4,$Q$83:$Q231,$D$4,$R$83:$R231,"POS"),"")</f>
        <v/>
      </c>
      <c r="AO231" s="11" t="str">
        <f t="shared" si="68"/>
        <v/>
      </c>
      <c r="AP231" s="11" t="str">
        <f t="shared" si="69"/>
        <v/>
      </c>
      <c r="AQ231" s="11">
        <f t="shared" si="70"/>
        <v>0</v>
      </c>
    </row>
    <row r="232" spans="1:43" ht="80.099999999999994" customHeight="1">
      <c r="A232" s="45" t="s">
        <v>154</v>
      </c>
      <c r="B232" s="7" t="s">
        <v>620</v>
      </c>
      <c r="C232" s="7" t="s">
        <v>1100</v>
      </c>
      <c r="D232" s="7" t="s">
        <v>622</v>
      </c>
      <c r="E232" s="7" t="s">
        <v>623</v>
      </c>
      <c r="F232" s="7" t="s">
        <v>624</v>
      </c>
      <c r="G232" s="7" t="s">
        <v>625</v>
      </c>
      <c r="H232" s="7" t="s">
        <v>626</v>
      </c>
      <c r="I232" s="7" t="s">
        <v>627</v>
      </c>
      <c r="J232" s="7" t="s">
        <v>628</v>
      </c>
      <c r="K232" s="7" t="s">
        <v>629</v>
      </c>
      <c r="L232" s="11">
        <f t="shared" si="58"/>
        <v>5</v>
      </c>
      <c r="M232" s="11" t="str">
        <f t="shared" si="59"/>
        <v>OK</v>
      </c>
      <c r="N232" s="44" t="s">
        <v>389</v>
      </c>
      <c r="O232" s="44" t="s">
        <v>152</v>
      </c>
      <c r="P232" s="44">
        <v>5</v>
      </c>
      <c r="Q232" s="44" t="s">
        <v>51</v>
      </c>
      <c r="R232" s="44" t="s">
        <v>52</v>
      </c>
      <c r="S232" s="44">
        <v>0</v>
      </c>
      <c r="T232" s="44">
        <v>0</v>
      </c>
      <c r="U232" s="44" t="s">
        <v>620</v>
      </c>
      <c r="V232" s="44" t="s">
        <v>1101</v>
      </c>
      <c r="W232" s="44"/>
      <c r="X232" s="44"/>
      <c r="Y232" s="44"/>
      <c r="Z232" s="44"/>
      <c r="AA232" s="44"/>
      <c r="AB232" s="44" t="s">
        <v>625</v>
      </c>
      <c r="AC232" s="44" t="s">
        <v>626</v>
      </c>
      <c r="AD232" s="44" t="s">
        <v>813</v>
      </c>
      <c r="AE232" s="44" t="s">
        <v>550</v>
      </c>
      <c r="AF232" s="11">
        <f t="shared" si="60"/>
        <v>0</v>
      </c>
      <c r="AG232" s="11">
        <f t="shared" si="61"/>
        <v>0</v>
      </c>
      <c r="AH232" s="11">
        <f t="shared" si="62"/>
        <v>0</v>
      </c>
      <c r="AI232" s="11">
        <f t="shared" si="63"/>
        <v>0</v>
      </c>
      <c r="AJ232" s="11">
        <f t="shared" si="64"/>
        <v>0</v>
      </c>
      <c r="AK232" s="11">
        <f t="shared" si="65"/>
        <v>0</v>
      </c>
      <c r="AL232" s="11" t="str">
        <f t="shared" si="66"/>
        <v/>
      </c>
      <c r="AM232" s="11" t="str">
        <f t="shared" si="67"/>
        <v/>
      </c>
      <c r="AN232" s="11" t="str">
        <f>IF(AND($O232=$B$4,OR($Q232="COMMUN",$Q232=$D$4),$R232="POS"),COUNTIFS($O$83:$O232,$B$4,$Q$83:$Q232,"COMMUN",$R$83:$R232,"POS")+COUNTIFS($O$83:$O232,$B$4,$Q$83:$Q232,$D$4,$R$83:$R232,"POS"),"")</f>
        <v/>
      </c>
      <c r="AO232" s="11" t="str">
        <f t="shared" si="68"/>
        <v/>
      </c>
      <c r="AP232" s="11" t="str">
        <f t="shared" si="69"/>
        <v/>
      </c>
      <c r="AQ232" s="11">
        <f t="shared" si="70"/>
        <v>0</v>
      </c>
    </row>
    <row r="233" spans="1:43" ht="80.099999999999994" customHeight="1">
      <c r="A233" s="45" t="s">
        <v>1102</v>
      </c>
      <c r="B233" s="7" t="s">
        <v>620</v>
      </c>
      <c r="C233" s="7" t="s">
        <v>1103</v>
      </c>
      <c r="D233" s="7" t="s">
        <v>622</v>
      </c>
      <c r="E233" s="7" t="s">
        <v>623</v>
      </c>
      <c r="F233" s="7" t="s">
        <v>624</v>
      </c>
      <c r="G233" s="7" t="s">
        <v>625</v>
      </c>
      <c r="H233" s="7" t="s">
        <v>626</v>
      </c>
      <c r="I233" s="7" t="s">
        <v>627</v>
      </c>
      <c r="J233" s="7" t="s">
        <v>628</v>
      </c>
      <c r="K233" s="7" t="s">
        <v>629</v>
      </c>
      <c r="L233" s="11">
        <f t="shared" si="58"/>
        <v>5</v>
      </c>
      <c r="M233" s="11" t="str">
        <f t="shared" si="59"/>
        <v>OK</v>
      </c>
      <c r="N233" s="44" t="s">
        <v>390</v>
      </c>
      <c r="O233" s="44" t="s">
        <v>90</v>
      </c>
      <c r="P233" s="44">
        <v>1</v>
      </c>
      <c r="Q233" s="44" t="s">
        <v>51</v>
      </c>
      <c r="R233" s="44" t="s">
        <v>52</v>
      </c>
      <c r="S233" s="44">
        <v>0</v>
      </c>
      <c r="T233" s="44">
        <v>0</v>
      </c>
      <c r="U233" s="44" t="s">
        <v>620</v>
      </c>
      <c r="V233" s="44" t="s">
        <v>1104</v>
      </c>
      <c r="W233" s="44"/>
      <c r="X233" s="44"/>
      <c r="Y233" s="44"/>
      <c r="Z233" s="44"/>
      <c r="AA233" s="44"/>
      <c r="AB233" s="44" t="s">
        <v>625</v>
      </c>
      <c r="AC233" s="44" t="s">
        <v>626</v>
      </c>
      <c r="AD233" s="44" t="s">
        <v>813</v>
      </c>
      <c r="AE233" s="44" t="s">
        <v>550</v>
      </c>
      <c r="AF233" s="11">
        <f t="shared" si="60"/>
        <v>0</v>
      </c>
      <c r="AG233" s="11">
        <f t="shared" si="61"/>
        <v>0</v>
      </c>
      <c r="AH233" s="11">
        <f t="shared" si="62"/>
        <v>0</v>
      </c>
      <c r="AI233" s="11">
        <f t="shared" si="63"/>
        <v>0</v>
      </c>
      <c r="AJ233" s="11">
        <f t="shared" si="64"/>
        <v>0</v>
      </c>
      <c r="AK233" s="11">
        <f t="shared" si="65"/>
        <v>0</v>
      </c>
      <c r="AL233" s="11" t="str">
        <f t="shared" si="66"/>
        <v/>
      </c>
      <c r="AM233" s="11" t="str">
        <f t="shared" si="67"/>
        <v/>
      </c>
      <c r="AN233" s="11" t="str">
        <f>IF(AND($O233=$B$4,OR($Q233="COMMUN",$Q233=$D$4),$R233="POS"),COUNTIFS($O$83:$O233,$B$4,$Q$83:$Q233,"COMMUN",$R$83:$R233,"POS")+COUNTIFS($O$83:$O233,$B$4,$Q$83:$Q233,$D$4,$R$83:$R233,"POS"),"")</f>
        <v/>
      </c>
      <c r="AO233" s="11" t="str">
        <f t="shared" si="68"/>
        <v/>
      </c>
      <c r="AP233" s="11" t="str">
        <f t="shared" si="69"/>
        <v/>
      </c>
      <c r="AQ233" s="11">
        <f t="shared" si="70"/>
        <v>0</v>
      </c>
    </row>
    <row r="234" spans="1:43" ht="80.099999999999994" customHeight="1">
      <c r="A234" s="45" t="s">
        <v>1105</v>
      </c>
      <c r="B234" s="7" t="s">
        <v>620</v>
      </c>
      <c r="C234" s="7" t="s">
        <v>1106</v>
      </c>
      <c r="D234" s="7" t="s">
        <v>622</v>
      </c>
      <c r="E234" s="7" t="s">
        <v>623</v>
      </c>
      <c r="F234" s="7" t="s">
        <v>624</v>
      </c>
      <c r="G234" s="7" t="s">
        <v>625</v>
      </c>
      <c r="H234" s="7" t="s">
        <v>626</v>
      </c>
      <c r="I234" s="7" t="s">
        <v>627</v>
      </c>
      <c r="J234" s="7" t="s">
        <v>628</v>
      </c>
      <c r="K234" s="7" t="s">
        <v>629</v>
      </c>
      <c r="L234" s="11">
        <f t="shared" si="58"/>
        <v>5</v>
      </c>
      <c r="M234" s="11" t="str">
        <f t="shared" si="59"/>
        <v>OK</v>
      </c>
      <c r="N234" s="44" t="s">
        <v>391</v>
      </c>
      <c r="O234" s="44" t="s">
        <v>90</v>
      </c>
      <c r="P234" s="44">
        <v>2</v>
      </c>
      <c r="Q234" s="44" t="s">
        <v>51</v>
      </c>
      <c r="R234" s="44" t="s">
        <v>52</v>
      </c>
      <c r="S234" s="44">
        <v>0</v>
      </c>
      <c r="T234" s="44">
        <v>0</v>
      </c>
      <c r="U234" s="44" t="s">
        <v>620</v>
      </c>
      <c r="V234" s="44" t="s">
        <v>1107</v>
      </c>
      <c r="W234" s="44"/>
      <c r="X234" s="44"/>
      <c r="Y234" s="44"/>
      <c r="Z234" s="44"/>
      <c r="AA234" s="44"/>
      <c r="AB234" s="44" t="s">
        <v>625</v>
      </c>
      <c r="AC234" s="44" t="s">
        <v>626</v>
      </c>
      <c r="AD234" s="44" t="s">
        <v>813</v>
      </c>
      <c r="AE234" s="44" t="s">
        <v>550</v>
      </c>
      <c r="AF234" s="11">
        <f t="shared" si="60"/>
        <v>0</v>
      </c>
      <c r="AG234" s="11">
        <f t="shared" si="61"/>
        <v>0</v>
      </c>
      <c r="AH234" s="11">
        <f t="shared" si="62"/>
        <v>0</v>
      </c>
      <c r="AI234" s="11">
        <f t="shared" si="63"/>
        <v>0</v>
      </c>
      <c r="AJ234" s="11">
        <f t="shared" si="64"/>
        <v>0</v>
      </c>
      <c r="AK234" s="11">
        <f t="shared" si="65"/>
        <v>0</v>
      </c>
      <c r="AL234" s="11" t="str">
        <f t="shared" si="66"/>
        <v/>
      </c>
      <c r="AM234" s="11" t="str">
        <f t="shared" si="67"/>
        <v/>
      </c>
      <c r="AN234" s="11" t="str">
        <f>IF(AND($O234=$B$4,OR($Q234="COMMUN",$Q234=$D$4),$R234="POS"),COUNTIFS($O$83:$O234,$B$4,$Q$83:$Q234,"COMMUN",$R$83:$R234,"POS")+COUNTIFS($O$83:$O234,$B$4,$Q$83:$Q234,$D$4,$R$83:$R234,"POS"),"")</f>
        <v/>
      </c>
      <c r="AO234" s="11" t="str">
        <f t="shared" si="68"/>
        <v/>
      </c>
      <c r="AP234" s="11" t="str">
        <f t="shared" si="69"/>
        <v/>
      </c>
      <c r="AQ234" s="11">
        <f t="shared" si="70"/>
        <v>0</v>
      </c>
    </row>
    <row r="235" spans="1:43" ht="80.099999999999994" customHeight="1">
      <c r="A235" s="45" t="s">
        <v>1108</v>
      </c>
      <c r="B235" s="7" t="s">
        <v>620</v>
      </c>
      <c r="C235" s="7" t="s">
        <v>1109</v>
      </c>
      <c r="D235" s="7" t="s">
        <v>622</v>
      </c>
      <c r="E235" s="7" t="s">
        <v>623</v>
      </c>
      <c r="F235" s="7" t="s">
        <v>624</v>
      </c>
      <c r="G235" s="7" t="s">
        <v>625</v>
      </c>
      <c r="H235" s="7" t="s">
        <v>626</v>
      </c>
      <c r="I235" s="7" t="s">
        <v>627</v>
      </c>
      <c r="J235" s="7" t="s">
        <v>628</v>
      </c>
      <c r="K235" s="7" t="s">
        <v>629</v>
      </c>
      <c r="L235" s="11">
        <f t="shared" si="58"/>
        <v>5</v>
      </c>
      <c r="M235" s="11" t="str">
        <f t="shared" si="59"/>
        <v>OK</v>
      </c>
      <c r="N235" s="44" t="s">
        <v>392</v>
      </c>
      <c r="O235" s="44" t="s">
        <v>90</v>
      </c>
      <c r="P235" s="44">
        <v>3</v>
      </c>
      <c r="Q235" s="44" t="s">
        <v>51</v>
      </c>
      <c r="R235" s="44" t="s">
        <v>52</v>
      </c>
      <c r="S235" s="44">
        <v>0</v>
      </c>
      <c r="T235" s="44">
        <v>0</v>
      </c>
      <c r="U235" s="44" t="s">
        <v>620</v>
      </c>
      <c r="V235" s="44" t="s">
        <v>1110</v>
      </c>
      <c r="W235" s="44"/>
      <c r="X235" s="44"/>
      <c r="Y235" s="44"/>
      <c r="Z235" s="44"/>
      <c r="AA235" s="44"/>
      <c r="AB235" s="44" t="s">
        <v>625</v>
      </c>
      <c r="AC235" s="44" t="s">
        <v>626</v>
      </c>
      <c r="AD235" s="44" t="s">
        <v>813</v>
      </c>
      <c r="AE235" s="44" t="s">
        <v>550</v>
      </c>
      <c r="AF235" s="11">
        <f t="shared" si="60"/>
        <v>0</v>
      </c>
      <c r="AG235" s="11">
        <f t="shared" si="61"/>
        <v>0</v>
      </c>
      <c r="AH235" s="11">
        <f t="shared" si="62"/>
        <v>0</v>
      </c>
      <c r="AI235" s="11">
        <f t="shared" si="63"/>
        <v>0</v>
      </c>
      <c r="AJ235" s="11">
        <f t="shared" si="64"/>
        <v>0</v>
      </c>
      <c r="AK235" s="11">
        <f t="shared" si="65"/>
        <v>0</v>
      </c>
      <c r="AL235" s="11" t="str">
        <f t="shared" si="66"/>
        <v/>
      </c>
      <c r="AM235" s="11" t="str">
        <f t="shared" si="67"/>
        <v/>
      </c>
      <c r="AN235" s="11" t="str">
        <f>IF(AND($O235=$B$4,OR($Q235="COMMUN",$Q235=$D$4),$R235="POS"),COUNTIFS($O$83:$O235,$B$4,$Q$83:$Q235,"COMMUN",$R$83:$R235,"POS")+COUNTIFS($O$83:$O235,$B$4,$Q$83:$Q235,$D$4,$R$83:$R235,"POS"),"")</f>
        <v/>
      </c>
      <c r="AO235" s="11" t="str">
        <f t="shared" si="68"/>
        <v/>
      </c>
      <c r="AP235" s="11" t="str">
        <f t="shared" si="69"/>
        <v/>
      </c>
      <c r="AQ235" s="11">
        <f t="shared" si="70"/>
        <v>0</v>
      </c>
    </row>
    <row r="236" spans="1:43" ht="80.099999999999994" customHeight="1">
      <c r="A236" s="45" t="s">
        <v>1111</v>
      </c>
      <c r="B236" s="7" t="s">
        <v>620</v>
      </c>
      <c r="C236" s="7" t="s">
        <v>1112</v>
      </c>
      <c r="D236" s="7" t="s">
        <v>622</v>
      </c>
      <c r="E236" s="7" t="s">
        <v>623</v>
      </c>
      <c r="F236" s="7" t="s">
        <v>624</v>
      </c>
      <c r="G236" s="7" t="s">
        <v>625</v>
      </c>
      <c r="H236" s="7" t="s">
        <v>626</v>
      </c>
      <c r="I236" s="7" t="s">
        <v>627</v>
      </c>
      <c r="J236" s="7" t="s">
        <v>628</v>
      </c>
      <c r="K236" s="7" t="s">
        <v>629</v>
      </c>
      <c r="L236" s="11">
        <f t="shared" si="58"/>
        <v>5</v>
      </c>
      <c r="M236" s="11" t="str">
        <f t="shared" si="59"/>
        <v>OK</v>
      </c>
      <c r="N236" s="44" t="s">
        <v>393</v>
      </c>
      <c r="O236" s="44" t="s">
        <v>90</v>
      </c>
      <c r="P236" s="44">
        <v>4</v>
      </c>
      <c r="Q236" s="44" t="s">
        <v>51</v>
      </c>
      <c r="R236" s="44" t="s">
        <v>52</v>
      </c>
      <c r="S236" s="44">
        <v>0</v>
      </c>
      <c r="T236" s="44">
        <v>0</v>
      </c>
      <c r="U236" s="44" t="s">
        <v>620</v>
      </c>
      <c r="V236" s="44" t="s">
        <v>1113</v>
      </c>
      <c r="W236" s="44"/>
      <c r="X236" s="44"/>
      <c r="Y236" s="44"/>
      <c r="Z236" s="44"/>
      <c r="AA236" s="44"/>
      <c r="AB236" s="44" t="s">
        <v>625</v>
      </c>
      <c r="AC236" s="44" t="s">
        <v>626</v>
      </c>
      <c r="AD236" s="44" t="s">
        <v>813</v>
      </c>
      <c r="AE236" s="44" t="s">
        <v>550</v>
      </c>
      <c r="AF236" s="11">
        <f t="shared" si="60"/>
        <v>0</v>
      </c>
      <c r="AG236" s="11">
        <f t="shared" si="61"/>
        <v>0</v>
      </c>
      <c r="AH236" s="11">
        <f t="shared" si="62"/>
        <v>0</v>
      </c>
      <c r="AI236" s="11">
        <f t="shared" si="63"/>
        <v>0</v>
      </c>
      <c r="AJ236" s="11">
        <f t="shared" si="64"/>
        <v>0</v>
      </c>
      <c r="AK236" s="11">
        <f t="shared" si="65"/>
        <v>0</v>
      </c>
      <c r="AL236" s="11" t="str">
        <f t="shared" si="66"/>
        <v/>
      </c>
      <c r="AM236" s="11" t="str">
        <f t="shared" si="67"/>
        <v/>
      </c>
      <c r="AN236" s="11" t="str">
        <f>IF(AND($O236=$B$4,OR($Q236="COMMUN",$Q236=$D$4),$R236="POS"),COUNTIFS($O$83:$O236,$B$4,$Q$83:$Q236,"COMMUN",$R$83:$R236,"POS")+COUNTIFS($O$83:$O236,$B$4,$Q$83:$Q236,$D$4,$R$83:$R236,"POS"),"")</f>
        <v/>
      </c>
      <c r="AO236" s="11" t="str">
        <f t="shared" si="68"/>
        <v/>
      </c>
      <c r="AP236" s="11" t="str">
        <f t="shared" si="69"/>
        <v/>
      </c>
      <c r="AQ236" s="11">
        <f t="shared" si="70"/>
        <v>0</v>
      </c>
    </row>
    <row r="237" spans="1:43" ht="80.099999999999994" customHeight="1">
      <c r="A237" s="45" t="s">
        <v>1114</v>
      </c>
      <c r="B237" s="7" t="s">
        <v>620</v>
      </c>
      <c r="C237" s="7" t="s">
        <v>1115</v>
      </c>
      <c r="D237" s="7" t="s">
        <v>622</v>
      </c>
      <c r="E237" s="7" t="s">
        <v>623</v>
      </c>
      <c r="F237" s="7" t="s">
        <v>624</v>
      </c>
      <c r="G237" s="7" t="s">
        <v>625</v>
      </c>
      <c r="H237" s="7" t="s">
        <v>626</v>
      </c>
      <c r="I237" s="7" t="s">
        <v>627</v>
      </c>
      <c r="J237" s="7" t="s">
        <v>628</v>
      </c>
      <c r="K237" s="7" t="s">
        <v>629</v>
      </c>
      <c r="L237" s="11">
        <f t="shared" si="58"/>
        <v>5</v>
      </c>
      <c r="M237" s="11" t="str">
        <f t="shared" si="59"/>
        <v>OK</v>
      </c>
      <c r="N237" s="44" t="s">
        <v>394</v>
      </c>
      <c r="O237" s="44" t="s">
        <v>90</v>
      </c>
      <c r="P237" s="44">
        <v>5</v>
      </c>
      <c r="Q237" s="44" t="s">
        <v>51</v>
      </c>
      <c r="R237" s="44" t="s">
        <v>52</v>
      </c>
      <c r="S237" s="44">
        <v>0</v>
      </c>
      <c r="T237" s="44">
        <v>0</v>
      </c>
      <c r="U237" s="44" t="s">
        <v>620</v>
      </c>
      <c r="V237" s="44" t="s">
        <v>1116</v>
      </c>
      <c r="W237" s="44"/>
      <c r="X237" s="44"/>
      <c r="Y237" s="44"/>
      <c r="Z237" s="44"/>
      <c r="AA237" s="44"/>
      <c r="AB237" s="44" t="s">
        <v>625</v>
      </c>
      <c r="AC237" s="44" t="s">
        <v>626</v>
      </c>
      <c r="AD237" s="44" t="s">
        <v>813</v>
      </c>
      <c r="AE237" s="44" t="s">
        <v>550</v>
      </c>
      <c r="AF237" s="11">
        <f t="shared" si="60"/>
        <v>0</v>
      </c>
      <c r="AG237" s="11">
        <f t="shared" si="61"/>
        <v>0</v>
      </c>
      <c r="AH237" s="11">
        <f t="shared" si="62"/>
        <v>0</v>
      </c>
      <c r="AI237" s="11">
        <f t="shared" si="63"/>
        <v>0</v>
      </c>
      <c r="AJ237" s="11">
        <f t="shared" si="64"/>
        <v>0</v>
      </c>
      <c r="AK237" s="11">
        <f t="shared" si="65"/>
        <v>0</v>
      </c>
      <c r="AL237" s="11" t="str">
        <f t="shared" si="66"/>
        <v/>
      </c>
      <c r="AM237" s="11" t="str">
        <f t="shared" si="67"/>
        <v/>
      </c>
      <c r="AN237" s="11" t="str">
        <f>IF(AND($O237=$B$4,OR($Q237="COMMUN",$Q237=$D$4),$R237="POS"),COUNTIFS($O$83:$O237,$B$4,$Q$83:$Q237,"COMMUN",$R$83:$R237,"POS")+COUNTIFS($O$83:$O237,$B$4,$Q$83:$Q237,$D$4,$R$83:$R237,"POS"),"")</f>
        <v/>
      </c>
      <c r="AO237" s="11" t="str">
        <f t="shared" si="68"/>
        <v/>
      </c>
      <c r="AP237" s="11" t="str">
        <f t="shared" si="69"/>
        <v/>
      </c>
      <c r="AQ237" s="11">
        <f t="shared" si="70"/>
        <v>0</v>
      </c>
    </row>
    <row r="238" spans="1:43" ht="80.099999999999994" customHeight="1">
      <c r="A238" s="45" t="s">
        <v>1117</v>
      </c>
      <c r="B238" s="7" t="s">
        <v>620</v>
      </c>
      <c r="C238" s="7" t="s">
        <v>1118</v>
      </c>
      <c r="D238" s="7" t="s">
        <v>622</v>
      </c>
      <c r="E238" s="7" t="s">
        <v>623</v>
      </c>
      <c r="F238" s="7" t="s">
        <v>624</v>
      </c>
      <c r="G238" s="7" t="s">
        <v>625</v>
      </c>
      <c r="H238" s="7" t="s">
        <v>626</v>
      </c>
      <c r="I238" s="7" t="s">
        <v>627</v>
      </c>
      <c r="J238" s="7" t="s">
        <v>628</v>
      </c>
      <c r="K238" s="7" t="s">
        <v>629</v>
      </c>
      <c r="L238" s="11">
        <f t="shared" si="58"/>
        <v>5</v>
      </c>
      <c r="M238" s="11" t="str">
        <f t="shared" si="59"/>
        <v>OK</v>
      </c>
      <c r="N238" s="44" t="s">
        <v>396</v>
      </c>
      <c r="O238" s="44" t="s">
        <v>156</v>
      </c>
      <c r="P238" s="44">
        <v>1</v>
      </c>
      <c r="Q238" s="44" t="s">
        <v>51</v>
      </c>
      <c r="R238" s="44" t="s">
        <v>52</v>
      </c>
      <c r="S238" s="44">
        <v>0</v>
      </c>
      <c r="T238" s="44">
        <v>0</v>
      </c>
      <c r="U238" s="44" t="s">
        <v>620</v>
      </c>
      <c r="V238" s="44" t="s">
        <v>1119</v>
      </c>
      <c r="W238" s="44"/>
      <c r="X238" s="44"/>
      <c r="Y238" s="44"/>
      <c r="Z238" s="44"/>
      <c r="AA238" s="44"/>
      <c r="AB238" s="44" t="s">
        <v>625</v>
      </c>
      <c r="AC238" s="44" t="s">
        <v>626</v>
      </c>
      <c r="AD238" s="44" t="s">
        <v>813</v>
      </c>
      <c r="AE238" s="44" t="s">
        <v>550</v>
      </c>
      <c r="AF238" s="11">
        <f t="shared" si="60"/>
        <v>0</v>
      </c>
      <c r="AG238" s="11">
        <f t="shared" si="61"/>
        <v>0</v>
      </c>
      <c r="AH238" s="11">
        <f t="shared" si="62"/>
        <v>0</v>
      </c>
      <c r="AI238" s="11">
        <f t="shared" si="63"/>
        <v>0</v>
      </c>
      <c r="AJ238" s="11">
        <f t="shared" si="64"/>
        <v>0</v>
      </c>
      <c r="AK238" s="11">
        <f t="shared" si="65"/>
        <v>0</v>
      </c>
      <c r="AL238" s="11" t="str">
        <f t="shared" si="66"/>
        <v/>
      </c>
      <c r="AM238" s="11" t="str">
        <f t="shared" si="67"/>
        <v/>
      </c>
      <c r="AN238" s="11" t="str">
        <f>IF(AND($O238=$B$4,OR($Q238="COMMUN",$Q238=$D$4),$R238="POS"),COUNTIFS($O$83:$O238,$B$4,$Q$83:$Q238,"COMMUN",$R$83:$R238,"POS")+COUNTIFS($O$83:$O238,$B$4,$Q$83:$Q238,$D$4,$R$83:$R238,"POS"),"")</f>
        <v/>
      </c>
      <c r="AO238" s="11" t="str">
        <f t="shared" si="68"/>
        <v/>
      </c>
      <c r="AP238" s="11" t="str">
        <f t="shared" si="69"/>
        <v/>
      </c>
      <c r="AQ238" s="11">
        <f t="shared" si="70"/>
        <v>0</v>
      </c>
    </row>
    <row r="239" spans="1:43" ht="80.099999999999994" customHeight="1">
      <c r="A239" s="45" t="s">
        <v>1120</v>
      </c>
      <c r="B239" s="7" t="s">
        <v>620</v>
      </c>
      <c r="C239" s="7" t="s">
        <v>1121</v>
      </c>
      <c r="D239" s="7" t="s">
        <v>622</v>
      </c>
      <c r="E239" s="7" t="s">
        <v>623</v>
      </c>
      <c r="F239" s="7" t="s">
        <v>624</v>
      </c>
      <c r="G239" s="7" t="s">
        <v>625</v>
      </c>
      <c r="H239" s="7" t="s">
        <v>626</v>
      </c>
      <c r="I239" s="7" t="s">
        <v>627</v>
      </c>
      <c r="J239" s="7" t="s">
        <v>628</v>
      </c>
      <c r="K239" s="7" t="s">
        <v>629</v>
      </c>
      <c r="L239" s="11">
        <f t="shared" si="58"/>
        <v>5</v>
      </c>
      <c r="M239" s="11" t="str">
        <f t="shared" si="59"/>
        <v>OK</v>
      </c>
      <c r="N239" s="44" t="s">
        <v>397</v>
      </c>
      <c r="O239" s="44" t="s">
        <v>156</v>
      </c>
      <c r="P239" s="44">
        <v>2</v>
      </c>
      <c r="Q239" s="44" t="s">
        <v>51</v>
      </c>
      <c r="R239" s="44" t="s">
        <v>52</v>
      </c>
      <c r="S239" s="44">
        <v>0</v>
      </c>
      <c r="T239" s="44">
        <v>0</v>
      </c>
      <c r="U239" s="44" t="s">
        <v>620</v>
      </c>
      <c r="V239" s="44" t="s">
        <v>1122</v>
      </c>
      <c r="W239" s="44"/>
      <c r="X239" s="44"/>
      <c r="Y239" s="44"/>
      <c r="Z239" s="44"/>
      <c r="AA239" s="44"/>
      <c r="AB239" s="44" t="s">
        <v>625</v>
      </c>
      <c r="AC239" s="44" t="s">
        <v>626</v>
      </c>
      <c r="AD239" s="44" t="s">
        <v>813</v>
      </c>
      <c r="AE239" s="44" t="s">
        <v>550</v>
      </c>
      <c r="AF239" s="11">
        <f t="shared" si="60"/>
        <v>0</v>
      </c>
      <c r="AG239" s="11">
        <f t="shared" si="61"/>
        <v>0</v>
      </c>
      <c r="AH239" s="11">
        <f t="shared" si="62"/>
        <v>0</v>
      </c>
      <c r="AI239" s="11">
        <f t="shared" si="63"/>
        <v>0</v>
      </c>
      <c r="AJ239" s="11">
        <f t="shared" si="64"/>
        <v>0</v>
      </c>
      <c r="AK239" s="11">
        <f t="shared" si="65"/>
        <v>0</v>
      </c>
      <c r="AL239" s="11" t="str">
        <f t="shared" si="66"/>
        <v/>
      </c>
      <c r="AM239" s="11" t="str">
        <f t="shared" si="67"/>
        <v/>
      </c>
      <c r="AN239" s="11" t="str">
        <f>IF(AND($O239=$B$4,OR($Q239="COMMUN",$Q239=$D$4),$R239="POS"),COUNTIFS($O$83:$O239,$B$4,$Q$83:$Q239,"COMMUN",$R$83:$R239,"POS")+COUNTIFS($O$83:$O239,$B$4,$Q$83:$Q239,$D$4,$R$83:$R239,"POS"),"")</f>
        <v/>
      </c>
      <c r="AO239" s="11" t="str">
        <f t="shared" si="68"/>
        <v/>
      </c>
      <c r="AP239" s="11" t="str">
        <f t="shared" si="69"/>
        <v/>
      </c>
      <c r="AQ239" s="11">
        <f t="shared" si="70"/>
        <v>0</v>
      </c>
    </row>
    <row r="240" spans="1:43" ht="80.099999999999994" customHeight="1">
      <c r="A240" s="45" t="s">
        <v>1123</v>
      </c>
      <c r="B240" s="7" t="s">
        <v>620</v>
      </c>
      <c r="C240" s="7" t="s">
        <v>1124</v>
      </c>
      <c r="D240" s="7" t="s">
        <v>622</v>
      </c>
      <c r="E240" s="7" t="s">
        <v>623</v>
      </c>
      <c r="F240" s="7" t="s">
        <v>624</v>
      </c>
      <c r="G240" s="7" t="s">
        <v>625</v>
      </c>
      <c r="H240" s="7" t="s">
        <v>626</v>
      </c>
      <c r="I240" s="7" t="s">
        <v>627</v>
      </c>
      <c r="J240" s="7" t="s">
        <v>628</v>
      </c>
      <c r="K240" s="7" t="s">
        <v>629</v>
      </c>
      <c r="L240" s="11">
        <f t="shared" si="58"/>
        <v>5</v>
      </c>
      <c r="M240" s="11" t="str">
        <f t="shared" si="59"/>
        <v>OK</v>
      </c>
      <c r="N240" s="44" t="s">
        <v>398</v>
      </c>
      <c r="O240" s="44" t="s">
        <v>156</v>
      </c>
      <c r="P240" s="44">
        <v>3</v>
      </c>
      <c r="Q240" s="44" t="s">
        <v>51</v>
      </c>
      <c r="R240" s="44" t="s">
        <v>52</v>
      </c>
      <c r="S240" s="44">
        <v>0</v>
      </c>
      <c r="T240" s="44">
        <v>0</v>
      </c>
      <c r="U240" s="44" t="s">
        <v>620</v>
      </c>
      <c r="V240" s="44" t="s">
        <v>1125</v>
      </c>
      <c r="W240" s="44"/>
      <c r="X240" s="44"/>
      <c r="Y240" s="44"/>
      <c r="Z240" s="44"/>
      <c r="AA240" s="44"/>
      <c r="AB240" s="44" t="s">
        <v>625</v>
      </c>
      <c r="AC240" s="44" t="s">
        <v>626</v>
      </c>
      <c r="AD240" s="44" t="s">
        <v>813</v>
      </c>
      <c r="AE240" s="44" t="s">
        <v>550</v>
      </c>
      <c r="AF240" s="11">
        <f t="shared" si="60"/>
        <v>0</v>
      </c>
      <c r="AG240" s="11">
        <f t="shared" si="61"/>
        <v>0</v>
      </c>
      <c r="AH240" s="11">
        <f t="shared" si="62"/>
        <v>0</v>
      </c>
      <c r="AI240" s="11">
        <f t="shared" si="63"/>
        <v>0</v>
      </c>
      <c r="AJ240" s="11">
        <f t="shared" si="64"/>
        <v>0</v>
      </c>
      <c r="AK240" s="11">
        <f t="shared" si="65"/>
        <v>0</v>
      </c>
      <c r="AL240" s="11" t="str">
        <f t="shared" si="66"/>
        <v/>
      </c>
      <c r="AM240" s="11" t="str">
        <f t="shared" si="67"/>
        <v/>
      </c>
      <c r="AN240" s="11" t="str">
        <f>IF(AND($O240=$B$4,OR($Q240="COMMUN",$Q240=$D$4),$R240="POS"),COUNTIFS($O$83:$O240,$B$4,$Q$83:$Q240,"COMMUN",$R$83:$R240,"POS")+COUNTIFS($O$83:$O240,$B$4,$Q$83:$Q240,$D$4,$R$83:$R240,"POS"),"")</f>
        <v/>
      </c>
      <c r="AO240" s="11" t="str">
        <f t="shared" si="68"/>
        <v/>
      </c>
      <c r="AP240" s="11" t="str">
        <f t="shared" si="69"/>
        <v/>
      </c>
      <c r="AQ240" s="11">
        <f t="shared" si="70"/>
        <v>0</v>
      </c>
    </row>
    <row r="241" spans="1:43" ht="80.099999999999994" customHeight="1">
      <c r="A241" s="45" t="s">
        <v>1126</v>
      </c>
      <c r="B241" s="7" t="s">
        <v>620</v>
      </c>
      <c r="C241" s="7" t="s">
        <v>1127</v>
      </c>
      <c r="D241" s="7" t="s">
        <v>622</v>
      </c>
      <c r="E241" s="7" t="s">
        <v>623</v>
      </c>
      <c r="F241" s="7" t="s">
        <v>624</v>
      </c>
      <c r="G241" s="7" t="s">
        <v>625</v>
      </c>
      <c r="H241" s="7" t="s">
        <v>626</v>
      </c>
      <c r="I241" s="7" t="s">
        <v>627</v>
      </c>
      <c r="J241" s="7" t="s">
        <v>628</v>
      </c>
      <c r="K241" s="7" t="s">
        <v>629</v>
      </c>
      <c r="L241" s="11">
        <f t="shared" si="58"/>
        <v>5</v>
      </c>
      <c r="M241" s="11" t="str">
        <f t="shared" si="59"/>
        <v>OK</v>
      </c>
      <c r="N241" s="44" t="s">
        <v>399</v>
      </c>
      <c r="O241" s="44" t="s">
        <v>156</v>
      </c>
      <c r="P241" s="44">
        <v>4</v>
      </c>
      <c r="Q241" s="44" t="s">
        <v>51</v>
      </c>
      <c r="R241" s="44" t="s">
        <v>52</v>
      </c>
      <c r="S241" s="44">
        <v>0</v>
      </c>
      <c r="T241" s="44">
        <v>0</v>
      </c>
      <c r="U241" s="44" t="s">
        <v>620</v>
      </c>
      <c r="V241" s="44" t="s">
        <v>1128</v>
      </c>
      <c r="W241" s="44"/>
      <c r="X241" s="44"/>
      <c r="Y241" s="44"/>
      <c r="Z241" s="44"/>
      <c r="AA241" s="44"/>
      <c r="AB241" s="44" t="s">
        <v>625</v>
      </c>
      <c r="AC241" s="44" t="s">
        <v>626</v>
      </c>
      <c r="AD241" s="44" t="s">
        <v>813</v>
      </c>
      <c r="AE241" s="44" t="s">
        <v>550</v>
      </c>
      <c r="AF241" s="11">
        <f t="shared" si="60"/>
        <v>0</v>
      </c>
      <c r="AG241" s="11">
        <f t="shared" si="61"/>
        <v>0</v>
      </c>
      <c r="AH241" s="11">
        <f t="shared" si="62"/>
        <v>0</v>
      </c>
      <c r="AI241" s="11">
        <f t="shared" si="63"/>
        <v>0</v>
      </c>
      <c r="AJ241" s="11">
        <f t="shared" si="64"/>
        <v>0</v>
      </c>
      <c r="AK241" s="11">
        <f t="shared" si="65"/>
        <v>0</v>
      </c>
      <c r="AL241" s="11" t="str">
        <f t="shared" si="66"/>
        <v/>
      </c>
      <c r="AM241" s="11" t="str">
        <f t="shared" si="67"/>
        <v/>
      </c>
      <c r="AN241" s="11" t="str">
        <f>IF(AND($O241=$B$4,OR($Q241="COMMUN",$Q241=$D$4),$R241="POS"),COUNTIFS($O$83:$O241,$B$4,$Q$83:$Q241,"COMMUN",$R$83:$R241,"POS")+COUNTIFS($O$83:$O241,$B$4,$Q$83:$Q241,$D$4,$R$83:$R241,"POS"),"")</f>
        <v/>
      </c>
      <c r="AO241" s="11" t="str">
        <f t="shared" si="68"/>
        <v/>
      </c>
      <c r="AP241" s="11" t="str">
        <f t="shared" si="69"/>
        <v/>
      </c>
      <c r="AQ241" s="11">
        <f t="shared" si="70"/>
        <v>0</v>
      </c>
    </row>
    <row r="242" spans="1:43" ht="80.099999999999994" customHeight="1">
      <c r="A242" s="45" t="s">
        <v>1129</v>
      </c>
      <c r="B242" s="7" t="s">
        <v>620</v>
      </c>
      <c r="C242" s="7" t="s">
        <v>1130</v>
      </c>
      <c r="D242" s="7" t="s">
        <v>622</v>
      </c>
      <c r="E242" s="7" t="s">
        <v>623</v>
      </c>
      <c r="F242" s="7" t="s">
        <v>624</v>
      </c>
      <c r="G242" s="7" t="s">
        <v>625</v>
      </c>
      <c r="H242" s="7" t="s">
        <v>626</v>
      </c>
      <c r="I242" s="7" t="s">
        <v>627</v>
      </c>
      <c r="J242" s="7" t="s">
        <v>628</v>
      </c>
      <c r="K242" s="7" t="s">
        <v>629</v>
      </c>
      <c r="L242" s="11">
        <f t="shared" si="58"/>
        <v>5</v>
      </c>
      <c r="M242" s="11" t="str">
        <f t="shared" si="59"/>
        <v>OK</v>
      </c>
      <c r="N242" s="44" t="s">
        <v>400</v>
      </c>
      <c r="O242" s="44" t="s">
        <v>156</v>
      </c>
      <c r="P242" s="44">
        <v>5</v>
      </c>
      <c r="Q242" s="44" t="s">
        <v>51</v>
      </c>
      <c r="R242" s="44" t="s">
        <v>52</v>
      </c>
      <c r="S242" s="44">
        <v>0</v>
      </c>
      <c r="T242" s="44">
        <v>0</v>
      </c>
      <c r="U242" s="44" t="s">
        <v>620</v>
      </c>
      <c r="V242" s="44" t="s">
        <v>1131</v>
      </c>
      <c r="W242" s="44"/>
      <c r="X242" s="44"/>
      <c r="Y242" s="44"/>
      <c r="Z242" s="44"/>
      <c r="AA242" s="44"/>
      <c r="AB242" s="44" t="s">
        <v>625</v>
      </c>
      <c r="AC242" s="44" t="s">
        <v>626</v>
      </c>
      <c r="AD242" s="44" t="s">
        <v>813</v>
      </c>
      <c r="AE242" s="44" t="s">
        <v>550</v>
      </c>
      <c r="AF242" s="11">
        <f t="shared" si="60"/>
        <v>0</v>
      </c>
      <c r="AG242" s="11">
        <f t="shared" si="61"/>
        <v>0</v>
      </c>
      <c r="AH242" s="11">
        <f t="shared" si="62"/>
        <v>0</v>
      </c>
      <c r="AI242" s="11">
        <f t="shared" si="63"/>
        <v>0</v>
      </c>
      <c r="AJ242" s="11">
        <f t="shared" si="64"/>
        <v>0</v>
      </c>
      <c r="AK242" s="11">
        <f t="shared" si="65"/>
        <v>0</v>
      </c>
      <c r="AL242" s="11" t="str">
        <f t="shared" si="66"/>
        <v/>
      </c>
      <c r="AM242" s="11" t="str">
        <f t="shared" si="67"/>
        <v/>
      </c>
      <c r="AN242" s="11" t="str">
        <f>IF(AND($O242=$B$4,OR($Q242="COMMUN",$Q242=$D$4),$R242="POS"),COUNTIFS($O$83:$O242,$B$4,$Q$83:$Q242,"COMMUN",$R$83:$R242,"POS")+COUNTIFS($O$83:$O242,$B$4,$Q$83:$Q242,$D$4,$R$83:$R242,"POS"),"")</f>
        <v/>
      </c>
      <c r="AO242" s="11" t="str">
        <f t="shared" si="68"/>
        <v/>
      </c>
      <c r="AP242" s="11" t="str">
        <f t="shared" si="69"/>
        <v/>
      </c>
      <c r="AQ242" s="11">
        <f t="shared" si="70"/>
        <v>0</v>
      </c>
    </row>
    <row r="243" spans="1:43" ht="80.099999999999994" customHeight="1">
      <c r="A243" s="45" t="s">
        <v>1132</v>
      </c>
      <c r="B243" s="7" t="s">
        <v>620</v>
      </c>
      <c r="C243" s="7" t="s">
        <v>1133</v>
      </c>
      <c r="D243" s="7" t="s">
        <v>622</v>
      </c>
      <c r="E243" s="7" t="s">
        <v>623</v>
      </c>
      <c r="F243" s="7" t="s">
        <v>624</v>
      </c>
      <c r="G243" s="7" t="s">
        <v>625</v>
      </c>
      <c r="H243" s="7" t="s">
        <v>626</v>
      </c>
      <c r="I243" s="7" t="s">
        <v>627</v>
      </c>
      <c r="J243" s="7" t="s">
        <v>628</v>
      </c>
      <c r="K243" s="7" t="s">
        <v>629</v>
      </c>
      <c r="L243" s="11">
        <f t="shared" ref="L243:L274" si="71">COUNTIF($O$83:$O$1082,A243)</f>
        <v>5</v>
      </c>
      <c r="M243" s="11" t="str">
        <f t="shared" ref="M243:M274" si="72">IF(L243&gt;=5,"OK","Critères insuffisants")</f>
        <v>OK</v>
      </c>
      <c r="N243" s="44" t="s">
        <v>401</v>
      </c>
      <c r="O243" s="44" t="s">
        <v>158</v>
      </c>
      <c r="P243" s="44">
        <v>1</v>
      </c>
      <c r="Q243" s="44" t="s">
        <v>51</v>
      </c>
      <c r="R243" s="44" t="s">
        <v>52</v>
      </c>
      <c r="S243" s="44">
        <v>0</v>
      </c>
      <c r="T243" s="44">
        <v>0</v>
      </c>
      <c r="U243" s="44" t="s">
        <v>620</v>
      </c>
      <c r="V243" s="44" t="s">
        <v>1134</v>
      </c>
      <c r="W243" s="44"/>
      <c r="X243" s="44"/>
      <c r="Y243" s="44"/>
      <c r="Z243" s="44"/>
      <c r="AA243" s="44"/>
      <c r="AB243" s="44" t="s">
        <v>625</v>
      </c>
      <c r="AC243" s="44" t="s">
        <v>626</v>
      </c>
      <c r="AD243" s="44" t="s">
        <v>813</v>
      </c>
      <c r="AE243" s="44" t="s">
        <v>550</v>
      </c>
      <c r="AF243" s="11">
        <f t="shared" si="60"/>
        <v>0</v>
      </c>
      <c r="AG243" s="11">
        <f t="shared" si="61"/>
        <v>0</v>
      </c>
      <c r="AH243" s="11">
        <f t="shared" si="62"/>
        <v>0</v>
      </c>
      <c r="AI243" s="11">
        <f t="shared" si="63"/>
        <v>0</v>
      </c>
      <c r="AJ243" s="11">
        <f t="shared" si="64"/>
        <v>0</v>
      </c>
      <c r="AK243" s="11">
        <f t="shared" si="65"/>
        <v>0</v>
      </c>
      <c r="AL243" s="11" t="str">
        <f t="shared" si="66"/>
        <v/>
      </c>
      <c r="AM243" s="11" t="str">
        <f t="shared" si="67"/>
        <v/>
      </c>
      <c r="AN243" s="11" t="str">
        <f>IF(AND($O243=$B$4,OR($Q243="COMMUN",$Q243=$D$4),$R243="POS"),COUNTIFS($O$83:$O243,$B$4,$Q$83:$Q243,"COMMUN",$R$83:$R243,"POS")+COUNTIFS($O$83:$O243,$B$4,$Q$83:$Q243,$D$4,$R$83:$R243,"POS"),"")</f>
        <v/>
      </c>
      <c r="AO243" s="11" t="str">
        <f t="shared" si="68"/>
        <v/>
      </c>
      <c r="AP243" s="11" t="str">
        <f t="shared" si="69"/>
        <v/>
      </c>
      <c r="AQ243" s="11">
        <f t="shared" si="70"/>
        <v>0</v>
      </c>
    </row>
    <row r="244" spans="1:43" ht="80.099999999999994" customHeight="1">
      <c r="A244" s="45" t="s">
        <v>1135</v>
      </c>
      <c r="B244" s="7" t="s">
        <v>620</v>
      </c>
      <c r="C244" s="7" t="s">
        <v>1136</v>
      </c>
      <c r="D244" s="7" t="s">
        <v>622</v>
      </c>
      <c r="E244" s="7" t="s">
        <v>623</v>
      </c>
      <c r="F244" s="7" t="s">
        <v>624</v>
      </c>
      <c r="G244" s="7" t="s">
        <v>625</v>
      </c>
      <c r="H244" s="7" t="s">
        <v>626</v>
      </c>
      <c r="I244" s="7" t="s">
        <v>627</v>
      </c>
      <c r="J244" s="7" t="s">
        <v>628</v>
      </c>
      <c r="K244" s="7" t="s">
        <v>629</v>
      </c>
      <c r="L244" s="11">
        <f t="shared" si="71"/>
        <v>5</v>
      </c>
      <c r="M244" s="11" t="str">
        <f t="shared" si="72"/>
        <v>OK</v>
      </c>
      <c r="N244" s="44" t="s">
        <v>402</v>
      </c>
      <c r="O244" s="44" t="s">
        <v>158</v>
      </c>
      <c r="P244" s="44">
        <v>2</v>
      </c>
      <c r="Q244" s="44" t="s">
        <v>51</v>
      </c>
      <c r="R244" s="44" t="s">
        <v>52</v>
      </c>
      <c r="S244" s="44">
        <v>0</v>
      </c>
      <c r="T244" s="44">
        <v>0</v>
      </c>
      <c r="U244" s="44" t="s">
        <v>620</v>
      </c>
      <c r="V244" s="44" t="s">
        <v>1137</v>
      </c>
      <c r="W244" s="44"/>
      <c r="X244" s="44"/>
      <c r="Y244" s="44"/>
      <c r="Z244" s="44"/>
      <c r="AA244" s="44"/>
      <c r="AB244" s="44" t="s">
        <v>625</v>
      </c>
      <c r="AC244" s="44" t="s">
        <v>626</v>
      </c>
      <c r="AD244" s="44" t="s">
        <v>813</v>
      </c>
      <c r="AE244" s="44" t="s">
        <v>550</v>
      </c>
      <c r="AF244" s="11">
        <f t="shared" si="60"/>
        <v>0</v>
      </c>
      <c r="AG244" s="11">
        <f t="shared" si="61"/>
        <v>0</v>
      </c>
      <c r="AH244" s="11">
        <f t="shared" si="62"/>
        <v>0</v>
      </c>
      <c r="AI244" s="11">
        <f t="shared" si="63"/>
        <v>0</v>
      </c>
      <c r="AJ244" s="11">
        <f t="shared" si="64"/>
        <v>0</v>
      </c>
      <c r="AK244" s="11">
        <f t="shared" si="65"/>
        <v>0</v>
      </c>
      <c r="AL244" s="11" t="str">
        <f t="shared" si="66"/>
        <v/>
      </c>
      <c r="AM244" s="11" t="str">
        <f t="shared" si="67"/>
        <v/>
      </c>
      <c r="AN244" s="11" t="str">
        <f>IF(AND($O244=$B$4,OR($Q244="COMMUN",$Q244=$D$4),$R244="POS"),COUNTIFS($O$83:$O244,$B$4,$Q$83:$Q244,"COMMUN",$R$83:$R244,"POS")+COUNTIFS($O$83:$O244,$B$4,$Q$83:$Q244,$D$4,$R$83:$R244,"POS"),"")</f>
        <v/>
      </c>
      <c r="AO244" s="11" t="str">
        <f t="shared" si="68"/>
        <v/>
      </c>
      <c r="AP244" s="11" t="str">
        <f t="shared" si="69"/>
        <v/>
      </c>
      <c r="AQ244" s="11">
        <f t="shared" si="70"/>
        <v>0</v>
      </c>
    </row>
    <row r="245" spans="1:43" ht="80.099999999999994" customHeight="1">
      <c r="A245" s="45" t="s">
        <v>1138</v>
      </c>
      <c r="B245" s="7" t="s">
        <v>620</v>
      </c>
      <c r="C245" s="7" t="s">
        <v>1139</v>
      </c>
      <c r="D245" s="7" t="s">
        <v>622</v>
      </c>
      <c r="E245" s="7" t="s">
        <v>623</v>
      </c>
      <c r="F245" s="7" t="s">
        <v>624</v>
      </c>
      <c r="G245" s="7" t="s">
        <v>625</v>
      </c>
      <c r="H245" s="7" t="s">
        <v>626</v>
      </c>
      <c r="I245" s="7" t="s">
        <v>627</v>
      </c>
      <c r="J245" s="7" t="s">
        <v>628</v>
      </c>
      <c r="K245" s="7" t="s">
        <v>629</v>
      </c>
      <c r="L245" s="11">
        <f t="shared" si="71"/>
        <v>5</v>
      </c>
      <c r="M245" s="11" t="str">
        <f t="shared" si="72"/>
        <v>OK</v>
      </c>
      <c r="N245" s="44" t="s">
        <v>403</v>
      </c>
      <c r="O245" s="44" t="s">
        <v>158</v>
      </c>
      <c r="P245" s="44">
        <v>3</v>
      </c>
      <c r="Q245" s="44" t="s">
        <v>51</v>
      </c>
      <c r="R245" s="44" t="s">
        <v>52</v>
      </c>
      <c r="S245" s="44">
        <v>0</v>
      </c>
      <c r="T245" s="44">
        <v>0</v>
      </c>
      <c r="U245" s="44" t="s">
        <v>620</v>
      </c>
      <c r="V245" s="44" t="s">
        <v>1140</v>
      </c>
      <c r="W245" s="44"/>
      <c r="X245" s="44"/>
      <c r="Y245" s="44"/>
      <c r="Z245" s="44"/>
      <c r="AA245" s="44"/>
      <c r="AB245" s="44" t="s">
        <v>625</v>
      </c>
      <c r="AC245" s="44" t="s">
        <v>626</v>
      </c>
      <c r="AD245" s="44" t="s">
        <v>813</v>
      </c>
      <c r="AE245" s="44" t="s">
        <v>550</v>
      </c>
      <c r="AF245" s="11">
        <f t="shared" si="60"/>
        <v>0</v>
      </c>
      <c r="AG245" s="11">
        <f t="shared" si="61"/>
        <v>0</v>
      </c>
      <c r="AH245" s="11">
        <f t="shared" si="62"/>
        <v>0</v>
      </c>
      <c r="AI245" s="11">
        <f t="shared" si="63"/>
        <v>0</v>
      </c>
      <c r="AJ245" s="11">
        <f t="shared" si="64"/>
        <v>0</v>
      </c>
      <c r="AK245" s="11">
        <f t="shared" si="65"/>
        <v>0</v>
      </c>
      <c r="AL245" s="11" t="str">
        <f t="shared" si="66"/>
        <v/>
      </c>
      <c r="AM245" s="11" t="str">
        <f t="shared" si="67"/>
        <v/>
      </c>
      <c r="AN245" s="11" t="str">
        <f>IF(AND($O245=$B$4,OR($Q245="COMMUN",$Q245=$D$4),$R245="POS"),COUNTIFS($O$83:$O245,$B$4,$Q$83:$Q245,"COMMUN",$R$83:$R245,"POS")+COUNTIFS($O$83:$O245,$B$4,$Q$83:$Q245,$D$4,$R$83:$R245,"POS"),"")</f>
        <v/>
      </c>
      <c r="AO245" s="11" t="str">
        <f t="shared" si="68"/>
        <v/>
      </c>
      <c r="AP245" s="11" t="str">
        <f t="shared" si="69"/>
        <v/>
      </c>
      <c r="AQ245" s="11">
        <f t="shared" si="70"/>
        <v>0</v>
      </c>
    </row>
    <row r="246" spans="1:43" ht="80.099999999999994" customHeight="1">
      <c r="A246" s="45" t="s">
        <v>1141</v>
      </c>
      <c r="B246" s="7" t="s">
        <v>620</v>
      </c>
      <c r="C246" s="7" t="s">
        <v>1142</v>
      </c>
      <c r="D246" s="7" t="s">
        <v>622</v>
      </c>
      <c r="E246" s="7" t="s">
        <v>623</v>
      </c>
      <c r="F246" s="7" t="s">
        <v>624</v>
      </c>
      <c r="G246" s="7" t="s">
        <v>625</v>
      </c>
      <c r="H246" s="7" t="s">
        <v>626</v>
      </c>
      <c r="I246" s="7" t="s">
        <v>627</v>
      </c>
      <c r="J246" s="7" t="s">
        <v>628</v>
      </c>
      <c r="K246" s="7" t="s">
        <v>629</v>
      </c>
      <c r="L246" s="11">
        <f t="shared" si="71"/>
        <v>5</v>
      </c>
      <c r="M246" s="11" t="str">
        <f t="shared" si="72"/>
        <v>OK</v>
      </c>
      <c r="N246" s="44" t="s">
        <v>404</v>
      </c>
      <c r="O246" s="44" t="s">
        <v>158</v>
      </c>
      <c r="P246" s="44">
        <v>4</v>
      </c>
      <c r="Q246" s="44" t="s">
        <v>51</v>
      </c>
      <c r="R246" s="44" t="s">
        <v>52</v>
      </c>
      <c r="S246" s="44">
        <v>0</v>
      </c>
      <c r="T246" s="44">
        <v>0</v>
      </c>
      <c r="U246" s="44" t="s">
        <v>620</v>
      </c>
      <c r="V246" s="44" t="s">
        <v>1143</v>
      </c>
      <c r="W246" s="44"/>
      <c r="X246" s="44"/>
      <c r="Y246" s="44"/>
      <c r="Z246" s="44"/>
      <c r="AA246" s="44"/>
      <c r="AB246" s="44" t="s">
        <v>625</v>
      </c>
      <c r="AC246" s="44" t="s">
        <v>626</v>
      </c>
      <c r="AD246" s="44" t="s">
        <v>813</v>
      </c>
      <c r="AE246" s="44" t="s">
        <v>550</v>
      </c>
      <c r="AF246" s="11">
        <f t="shared" si="60"/>
        <v>0</v>
      </c>
      <c r="AG246" s="11">
        <f t="shared" si="61"/>
        <v>0</v>
      </c>
      <c r="AH246" s="11">
        <f t="shared" si="62"/>
        <v>0</v>
      </c>
      <c r="AI246" s="11">
        <f t="shared" si="63"/>
        <v>0</v>
      </c>
      <c r="AJ246" s="11">
        <f t="shared" si="64"/>
        <v>0</v>
      </c>
      <c r="AK246" s="11">
        <f t="shared" si="65"/>
        <v>0</v>
      </c>
      <c r="AL246" s="11" t="str">
        <f t="shared" si="66"/>
        <v/>
      </c>
      <c r="AM246" s="11" t="str">
        <f t="shared" si="67"/>
        <v/>
      </c>
      <c r="AN246" s="11" t="str">
        <f>IF(AND($O246=$B$4,OR($Q246="COMMUN",$Q246=$D$4),$R246="POS"),COUNTIFS($O$83:$O246,$B$4,$Q$83:$Q246,"COMMUN",$R$83:$R246,"POS")+COUNTIFS($O$83:$O246,$B$4,$Q$83:$Q246,$D$4,$R$83:$R246,"POS"),"")</f>
        <v/>
      </c>
      <c r="AO246" s="11" t="str">
        <f t="shared" si="68"/>
        <v/>
      </c>
      <c r="AP246" s="11" t="str">
        <f t="shared" si="69"/>
        <v/>
      </c>
      <c r="AQ246" s="11">
        <f t="shared" si="70"/>
        <v>0</v>
      </c>
    </row>
    <row r="247" spans="1:43" ht="80.099999999999994" customHeight="1">
      <c r="A247" s="45" t="s">
        <v>1144</v>
      </c>
      <c r="B247" s="7" t="s">
        <v>620</v>
      </c>
      <c r="C247" s="7" t="s">
        <v>1145</v>
      </c>
      <c r="D247" s="7" t="s">
        <v>622</v>
      </c>
      <c r="E247" s="7" t="s">
        <v>623</v>
      </c>
      <c r="F247" s="7" t="s">
        <v>624</v>
      </c>
      <c r="G247" s="7" t="s">
        <v>625</v>
      </c>
      <c r="H247" s="7" t="s">
        <v>626</v>
      </c>
      <c r="I247" s="7" t="s">
        <v>627</v>
      </c>
      <c r="J247" s="7" t="s">
        <v>628</v>
      </c>
      <c r="K247" s="7" t="s">
        <v>629</v>
      </c>
      <c r="L247" s="11">
        <f t="shared" si="71"/>
        <v>5</v>
      </c>
      <c r="M247" s="11" t="str">
        <f t="shared" si="72"/>
        <v>OK</v>
      </c>
      <c r="N247" s="44" t="s">
        <v>405</v>
      </c>
      <c r="O247" s="44" t="s">
        <v>158</v>
      </c>
      <c r="P247" s="44">
        <v>5</v>
      </c>
      <c r="Q247" s="44" t="s">
        <v>51</v>
      </c>
      <c r="R247" s="44" t="s">
        <v>52</v>
      </c>
      <c r="S247" s="44">
        <v>0</v>
      </c>
      <c r="T247" s="44">
        <v>0</v>
      </c>
      <c r="U247" s="44" t="s">
        <v>620</v>
      </c>
      <c r="V247" s="44" t="s">
        <v>1146</v>
      </c>
      <c r="W247" s="44"/>
      <c r="X247" s="44"/>
      <c r="Y247" s="44"/>
      <c r="Z247" s="44"/>
      <c r="AA247" s="44"/>
      <c r="AB247" s="44" t="s">
        <v>625</v>
      </c>
      <c r="AC247" s="44" t="s">
        <v>626</v>
      </c>
      <c r="AD247" s="44" t="s">
        <v>813</v>
      </c>
      <c r="AE247" s="44" t="s">
        <v>550</v>
      </c>
      <c r="AF247" s="11">
        <f t="shared" si="60"/>
        <v>0</v>
      </c>
      <c r="AG247" s="11">
        <f t="shared" si="61"/>
        <v>0</v>
      </c>
      <c r="AH247" s="11">
        <f t="shared" si="62"/>
        <v>0</v>
      </c>
      <c r="AI247" s="11">
        <f t="shared" si="63"/>
        <v>0</v>
      </c>
      <c r="AJ247" s="11">
        <f t="shared" si="64"/>
        <v>0</v>
      </c>
      <c r="AK247" s="11">
        <f t="shared" si="65"/>
        <v>0</v>
      </c>
      <c r="AL247" s="11" t="str">
        <f t="shared" si="66"/>
        <v/>
      </c>
      <c r="AM247" s="11" t="str">
        <f t="shared" si="67"/>
        <v/>
      </c>
      <c r="AN247" s="11" t="str">
        <f>IF(AND($O247=$B$4,OR($Q247="COMMUN",$Q247=$D$4),$R247="POS"),COUNTIFS($O$83:$O247,$B$4,$Q$83:$Q247,"COMMUN",$R$83:$R247,"POS")+COUNTIFS($O$83:$O247,$B$4,$Q$83:$Q247,$D$4,$R$83:$R247,"POS"),"")</f>
        <v/>
      </c>
      <c r="AO247" s="11" t="str">
        <f t="shared" si="68"/>
        <v/>
      </c>
      <c r="AP247" s="11" t="str">
        <f t="shared" si="69"/>
        <v/>
      </c>
      <c r="AQ247" s="11">
        <f t="shared" si="70"/>
        <v>0</v>
      </c>
    </row>
    <row r="248" spans="1:43" ht="80.099999999999994" customHeight="1">
      <c r="A248" s="45" t="s">
        <v>1147</v>
      </c>
      <c r="B248" s="7" t="s">
        <v>620</v>
      </c>
      <c r="C248" s="7" t="s">
        <v>1148</v>
      </c>
      <c r="D248" s="7" t="s">
        <v>622</v>
      </c>
      <c r="E248" s="7" t="s">
        <v>623</v>
      </c>
      <c r="F248" s="7" t="s">
        <v>624</v>
      </c>
      <c r="G248" s="7" t="s">
        <v>625</v>
      </c>
      <c r="H248" s="7" t="s">
        <v>626</v>
      </c>
      <c r="I248" s="7" t="s">
        <v>627</v>
      </c>
      <c r="J248" s="7" t="s">
        <v>628</v>
      </c>
      <c r="K248" s="7" t="s">
        <v>629</v>
      </c>
      <c r="L248" s="11">
        <f t="shared" si="71"/>
        <v>5</v>
      </c>
      <c r="M248" s="11" t="str">
        <f t="shared" si="72"/>
        <v>OK</v>
      </c>
      <c r="N248" s="44" t="s">
        <v>406</v>
      </c>
      <c r="O248" s="44" t="s">
        <v>160</v>
      </c>
      <c r="P248" s="44">
        <v>1</v>
      </c>
      <c r="Q248" s="44" t="s">
        <v>51</v>
      </c>
      <c r="R248" s="44" t="s">
        <v>52</v>
      </c>
      <c r="S248" s="44">
        <v>0</v>
      </c>
      <c r="T248" s="44">
        <v>0</v>
      </c>
      <c r="U248" s="44" t="s">
        <v>620</v>
      </c>
      <c r="V248" s="44" t="s">
        <v>1149</v>
      </c>
      <c r="W248" s="44"/>
      <c r="X248" s="44"/>
      <c r="Y248" s="44"/>
      <c r="Z248" s="44"/>
      <c r="AA248" s="44"/>
      <c r="AB248" s="44" t="s">
        <v>625</v>
      </c>
      <c r="AC248" s="44" t="s">
        <v>626</v>
      </c>
      <c r="AD248" s="44" t="s">
        <v>813</v>
      </c>
      <c r="AE248" s="44" t="s">
        <v>550</v>
      </c>
      <c r="AF248" s="11">
        <f t="shared" si="60"/>
        <v>0</v>
      </c>
      <c r="AG248" s="11">
        <f t="shared" si="61"/>
        <v>0</v>
      </c>
      <c r="AH248" s="11">
        <f t="shared" si="62"/>
        <v>0</v>
      </c>
      <c r="AI248" s="11">
        <f t="shared" si="63"/>
        <v>0</v>
      </c>
      <c r="AJ248" s="11">
        <f t="shared" si="64"/>
        <v>0</v>
      </c>
      <c r="AK248" s="11">
        <f t="shared" si="65"/>
        <v>0</v>
      </c>
      <c r="AL248" s="11" t="str">
        <f t="shared" si="66"/>
        <v/>
      </c>
      <c r="AM248" s="11" t="str">
        <f t="shared" si="67"/>
        <v/>
      </c>
      <c r="AN248" s="11" t="str">
        <f>IF(AND($O248=$B$4,OR($Q248="COMMUN",$Q248=$D$4),$R248="POS"),COUNTIFS($O$83:$O248,$B$4,$Q$83:$Q248,"COMMUN",$R$83:$R248,"POS")+COUNTIFS($O$83:$O248,$B$4,$Q$83:$Q248,$D$4,$R$83:$R248,"POS"),"")</f>
        <v/>
      </c>
      <c r="AO248" s="11" t="str">
        <f t="shared" si="68"/>
        <v/>
      </c>
      <c r="AP248" s="11" t="str">
        <f t="shared" si="69"/>
        <v/>
      </c>
      <c r="AQ248" s="11">
        <f t="shared" si="70"/>
        <v>0</v>
      </c>
    </row>
    <row r="249" spans="1:43" ht="80.099999999999994" customHeight="1">
      <c r="A249" s="45" t="s">
        <v>1150</v>
      </c>
      <c r="B249" s="7" t="s">
        <v>620</v>
      </c>
      <c r="C249" s="7" t="s">
        <v>1151</v>
      </c>
      <c r="D249" s="7" t="s">
        <v>622</v>
      </c>
      <c r="E249" s="7" t="s">
        <v>623</v>
      </c>
      <c r="F249" s="7" t="s">
        <v>624</v>
      </c>
      <c r="G249" s="7" t="s">
        <v>625</v>
      </c>
      <c r="H249" s="7" t="s">
        <v>626</v>
      </c>
      <c r="I249" s="7" t="s">
        <v>627</v>
      </c>
      <c r="J249" s="7" t="s">
        <v>628</v>
      </c>
      <c r="K249" s="7" t="s">
        <v>629</v>
      </c>
      <c r="L249" s="11">
        <f t="shared" si="71"/>
        <v>5</v>
      </c>
      <c r="M249" s="11" t="str">
        <f t="shared" si="72"/>
        <v>OK</v>
      </c>
      <c r="N249" s="44" t="s">
        <v>408</v>
      </c>
      <c r="O249" s="44" t="s">
        <v>160</v>
      </c>
      <c r="P249" s="44">
        <v>2</v>
      </c>
      <c r="Q249" s="44" t="s">
        <v>51</v>
      </c>
      <c r="R249" s="44" t="s">
        <v>52</v>
      </c>
      <c r="S249" s="44">
        <v>0</v>
      </c>
      <c r="T249" s="44">
        <v>0</v>
      </c>
      <c r="U249" s="44" t="s">
        <v>620</v>
      </c>
      <c r="V249" s="44" t="s">
        <v>1152</v>
      </c>
      <c r="W249" s="44"/>
      <c r="X249" s="44"/>
      <c r="Y249" s="44"/>
      <c r="Z249" s="44"/>
      <c r="AA249" s="44"/>
      <c r="AB249" s="44" t="s">
        <v>625</v>
      </c>
      <c r="AC249" s="44" t="s">
        <v>626</v>
      </c>
      <c r="AD249" s="44" t="s">
        <v>813</v>
      </c>
      <c r="AE249" s="44" t="s">
        <v>550</v>
      </c>
      <c r="AF249" s="11">
        <f t="shared" si="60"/>
        <v>0</v>
      </c>
      <c r="AG249" s="11">
        <f t="shared" si="61"/>
        <v>0</v>
      </c>
      <c r="AH249" s="11">
        <f t="shared" si="62"/>
        <v>0</v>
      </c>
      <c r="AI249" s="11">
        <f t="shared" si="63"/>
        <v>0</v>
      </c>
      <c r="AJ249" s="11">
        <f t="shared" si="64"/>
        <v>0</v>
      </c>
      <c r="AK249" s="11">
        <f t="shared" si="65"/>
        <v>0</v>
      </c>
      <c r="AL249" s="11" t="str">
        <f t="shared" si="66"/>
        <v/>
      </c>
      <c r="AM249" s="11" t="str">
        <f t="shared" si="67"/>
        <v/>
      </c>
      <c r="AN249" s="11" t="str">
        <f>IF(AND($O249=$B$4,OR($Q249="COMMUN",$Q249=$D$4),$R249="POS"),COUNTIFS($O$83:$O249,$B$4,$Q$83:$Q249,"COMMUN",$R$83:$R249,"POS")+COUNTIFS($O$83:$O249,$B$4,$Q$83:$Q249,$D$4,$R$83:$R249,"POS"),"")</f>
        <v/>
      </c>
      <c r="AO249" s="11" t="str">
        <f t="shared" si="68"/>
        <v/>
      </c>
      <c r="AP249" s="11" t="str">
        <f t="shared" si="69"/>
        <v/>
      </c>
      <c r="AQ249" s="11">
        <f t="shared" si="70"/>
        <v>0</v>
      </c>
    </row>
    <row r="250" spans="1:43" ht="80.099999999999994" customHeight="1">
      <c r="A250" s="45" t="s">
        <v>1153</v>
      </c>
      <c r="B250" s="7" t="s">
        <v>620</v>
      </c>
      <c r="C250" s="7" t="s">
        <v>1154</v>
      </c>
      <c r="D250" s="7" t="s">
        <v>622</v>
      </c>
      <c r="E250" s="7" t="s">
        <v>623</v>
      </c>
      <c r="F250" s="7" t="s">
        <v>624</v>
      </c>
      <c r="G250" s="7" t="s">
        <v>625</v>
      </c>
      <c r="H250" s="7" t="s">
        <v>626</v>
      </c>
      <c r="I250" s="7" t="s">
        <v>627</v>
      </c>
      <c r="J250" s="7" t="s">
        <v>628</v>
      </c>
      <c r="K250" s="7" t="s">
        <v>629</v>
      </c>
      <c r="L250" s="11">
        <f t="shared" si="71"/>
        <v>5</v>
      </c>
      <c r="M250" s="11" t="str">
        <f t="shared" si="72"/>
        <v>OK</v>
      </c>
      <c r="N250" s="44" t="s">
        <v>409</v>
      </c>
      <c r="O250" s="44" t="s">
        <v>160</v>
      </c>
      <c r="P250" s="44">
        <v>3</v>
      </c>
      <c r="Q250" s="44" t="s">
        <v>51</v>
      </c>
      <c r="R250" s="44" t="s">
        <v>52</v>
      </c>
      <c r="S250" s="44">
        <v>0</v>
      </c>
      <c r="T250" s="44">
        <v>0</v>
      </c>
      <c r="U250" s="44" t="s">
        <v>620</v>
      </c>
      <c r="V250" s="44" t="s">
        <v>1155</v>
      </c>
      <c r="W250" s="44"/>
      <c r="X250" s="44"/>
      <c r="Y250" s="44"/>
      <c r="Z250" s="44"/>
      <c r="AA250" s="44"/>
      <c r="AB250" s="44" t="s">
        <v>625</v>
      </c>
      <c r="AC250" s="44" t="s">
        <v>626</v>
      </c>
      <c r="AD250" s="44" t="s">
        <v>813</v>
      </c>
      <c r="AE250" s="44" t="s">
        <v>550</v>
      </c>
      <c r="AF250" s="11">
        <f t="shared" si="60"/>
        <v>0</v>
      </c>
      <c r="AG250" s="11">
        <f t="shared" si="61"/>
        <v>0</v>
      </c>
      <c r="AH250" s="11">
        <f t="shared" si="62"/>
        <v>0</v>
      </c>
      <c r="AI250" s="11">
        <f t="shared" si="63"/>
        <v>0</v>
      </c>
      <c r="AJ250" s="11">
        <f t="shared" si="64"/>
        <v>0</v>
      </c>
      <c r="AK250" s="11">
        <f t="shared" si="65"/>
        <v>0</v>
      </c>
      <c r="AL250" s="11" t="str">
        <f t="shared" si="66"/>
        <v/>
      </c>
      <c r="AM250" s="11" t="str">
        <f t="shared" si="67"/>
        <v/>
      </c>
      <c r="AN250" s="11" t="str">
        <f>IF(AND($O250=$B$4,OR($Q250="COMMUN",$Q250=$D$4),$R250="POS"),COUNTIFS($O$83:$O250,$B$4,$Q$83:$Q250,"COMMUN",$R$83:$R250,"POS")+COUNTIFS($O$83:$O250,$B$4,$Q$83:$Q250,$D$4,$R$83:$R250,"POS"),"")</f>
        <v/>
      </c>
      <c r="AO250" s="11" t="str">
        <f t="shared" si="68"/>
        <v/>
      </c>
      <c r="AP250" s="11" t="str">
        <f t="shared" si="69"/>
        <v/>
      </c>
      <c r="AQ250" s="11">
        <f t="shared" si="70"/>
        <v>0</v>
      </c>
    </row>
    <row r="251" spans="1:43" ht="80.099999999999994" customHeight="1">
      <c r="A251" s="45" t="s">
        <v>1156</v>
      </c>
      <c r="B251" s="7" t="s">
        <v>620</v>
      </c>
      <c r="C251" s="7" t="s">
        <v>1157</v>
      </c>
      <c r="D251" s="7" t="s">
        <v>622</v>
      </c>
      <c r="E251" s="7" t="s">
        <v>623</v>
      </c>
      <c r="F251" s="7" t="s">
        <v>624</v>
      </c>
      <c r="G251" s="7" t="s">
        <v>625</v>
      </c>
      <c r="H251" s="7" t="s">
        <v>626</v>
      </c>
      <c r="I251" s="7" t="s">
        <v>627</v>
      </c>
      <c r="J251" s="7" t="s">
        <v>628</v>
      </c>
      <c r="K251" s="7" t="s">
        <v>629</v>
      </c>
      <c r="L251" s="11">
        <f t="shared" si="71"/>
        <v>5</v>
      </c>
      <c r="M251" s="11" t="str">
        <f t="shared" si="72"/>
        <v>OK</v>
      </c>
      <c r="N251" s="44" t="s">
        <v>410</v>
      </c>
      <c r="O251" s="44" t="s">
        <v>160</v>
      </c>
      <c r="P251" s="44">
        <v>4</v>
      </c>
      <c r="Q251" s="44" t="s">
        <v>51</v>
      </c>
      <c r="R251" s="44" t="s">
        <v>52</v>
      </c>
      <c r="S251" s="44">
        <v>0</v>
      </c>
      <c r="T251" s="44">
        <v>0</v>
      </c>
      <c r="U251" s="44" t="s">
        <v>620</v>
      </c>
      <c r="V251" s="44" t="s">
        <v>1158</v>
      </c>
      <c r="W251" s="44"/>
      <c r="X251" s="44"/>
      <c r="Y251" s="44"/>
      <c r="Z251" s="44"/>
      <c r="AA251" s="44"/>
      <c r="AB251" s="44" t="s">
        <v>625</v>
      </c>
      <c r="AC251" s="44" t="s">
        <v>626</v>
      </c>
      <c r="AD251" s="44" t="s">
        <v>813</v>
      </c>
      <c r="AE251" s="44" t="s">
        <v>550</v>
      </c>
      <c r="AF251" s="11">
        <f t="shared" si="60"/>
        <v>0</v>
      </c>
      <c r="AG251" s="11">
        <f t="shared" si="61"/>
        <v>0</v>
      </c>
      <c r="AH251" s="11">
        <f t="shared" si="62"/>
        <v>0</v>
      </c>
      <c r="AI251" s="11">
        <f t="shared" si="63"/>
        <v>0</v>
      </c>
      <c r="AJ251" s="11">
        <f t="shared" si="64"/>
        <v>0</v>
      </c>
      <c r="AK251" s="11">
        <f t="shared" si="65"/>
        <v>0</v>
      </c>
      <c r="AL251" s="11" t="str">
        <f t="shared" si="66"/>
        <v/>
      </c>
      <c r="AM251" s="11" t="str">
        <f t="shared" si="67"/>
        <v/>
      </c>
      <c r="AN251" s="11" t="str">
        <f>IF(AND($O251=$B$4,OR($Q251="COMMUN",$Q251=$D$4),$R251="POS"),COUNTIFS($O$83:$O251,$B$4,$Q$83:$Q251,"COMMUN",$R$83:$R251,"POS")+COUNTIFS($O$83:$O251,$B$4,$Q$83:$Q251,$D$4,$R$83:$R251,"POS"),"")</f>
        <v/>
      </c>
      <c r="AO251" s="11" t="str">
        <f t="shared" si="68"/>
        <v/>
      </c>
      <c r="AP251" s="11" t="str">
        <f t="shared" si="69"/>
        <v/>
      </c>
      <c r="AQ251" s="11">
        <f t="shared" si="70"/>
        <v>0</v>
      </c>
    </row>
    <row r="252" spans="1:43" ht="80.099999999999994" customHeight="1">
      <c r="A252" s="45" t="s">
        <v>1159</v>
      </c>
      <c r="B252" s="7" t="s">
        <v>620</v>
      </c>
      <c r="C252" s="7" t="s">
        <v>1160</v>
      </c>
      <c r="D252" s="7" t="s">
        <v>622</v>
      </c>
      <c r="E252" s="7" t="s">
        <v>623</v>
      </c>
      <c r="F252" s="7" t="s">
        <v>624</v>
      </c>
      <c r="G252" s="7" t="s">
        <v>625</v>
      </c>
      <c r="H252" s="7" t="s">
        <v>626</v>
      </c>
      <c r="I252" s="7" t="s">
        <v>627</v>
      </c>
      <c r="J252" s="7" t="s">
        <v>628</v>
      </c>
      <c r="K252" s="7" t="s">
        <v>629</v>
      </c>
      <c r="L252" s="11">
        <f t="shared" si="71"/>
        <v>5</v>
      </c>
      <c r="M252" s="11" t="str">
        <f t="shared" si="72"/>
        <v>OK</v>
      </c>
      <c r="N252" s="44" t="s">
        <v>411</v>
      </c>
      <c r="O252" s="44" t="s">
        <v>160</v>
      </c>
      <c r="P252" s="44">
        <v>5</v>
      </c>
      <c r="Q252" s="44" t="s">
        <v>51</v>
      </c>
      <c r="R252" s="44" t="s">
        <v>52</v>
      </c>
      <c r="S252" s="44">
        <v>0</v>
      </c>
      <c r="T252" s="44">
        <v>0</v>
      </c>
      <c r="U252" s="44" t="s">
        <v>620</v>
      </c>
      <c r="V252" s="44" t="s">
        <v>1161</v>
      </c>
      <c r="W252" s="44"/>
      <c r="X252" s="44"/>
      <c r="Y252" s="44"/>
      <c r="Z252" s="44"/>
      <c r="AA252" s="44"/>
      <c r="AB252" s="44" t="s">
        <v>625</v>
      </c>
      <c r="AC252" s="44" t="s">
        <v>626</v>
      </c>
      <c r="AD252" s="44" t="s">
        <v>813</v>
      </c>
      <c r="AE252" s="44" t="s">
        <v>550</v>
      </c>
      <c r="AF252" s="11">
        <f t="shared" si="60"/>
        <v>0</v>
      </c>
      <c r="AG252" s="11">
        <f t="shared" si="61"/>
        <v>0</v>
      </c>
      <c r="AH252" s="11">
        <f t="shared" si="62"/>
        <v>0</v>
      </c>
      <c r="AI252" s="11">
        <f t="shared" si="63"/>
        <v>0</v>
      </c>
      <c r="AJ252" s="11">
        <f t="shared" si="64"/>
        <v>0</v>
      </c>
      <c r="AK252" s="11">
        <f t="shared" si="65"/>
        <v>0</v>
      </c>
      <c r="AL252" s="11" t="str">
        <f t="shared" si="66"/>
        <v/>
      </c>
      <c r="AM252" s="11" t="str">
        <f t="shared" si="67"/>
        <v/>
      </c>
      <c r="AN252" s="11" t="str">
        <f>IF(AND($O252=$B$4,OR($Q252="COMMUN",$Q252=$D$4),$R252="POS"),COUNTIFS($O$83:$O252,$B$4,$Q$83:$Q252,"COMMUN",$R$83:$R252,"POS")+COUNTIFS($O$83:$O252,$B$4,$Q$83:$Q252,$D$4,$R$83:$R252,"POS"),"")</f>
        <v/>
      </c>
      <c r="AO252" s="11" t="str">
        <f t="shared" si="68"/>
        <v/>
      </c>
      <c r="AP252" s="11" t="str">
        <f t="shared" si="69"/>
        <v/>
      </c>
      <c r="AQ252" s="11">
        <f t="shared" si="70"/>
        <v>0</v>
      </c>
    </row>
    <row r="253" spans="1:43" ht="80.099999999999994" customHeight="1">
      <c r="A253" s="45" t="s">
        <v>1162</v>
      </c>
      <c r="B253" s="7" t="s">
        <v>620</v>
      </c>
      <c r="C253" s="7" t="s">
        <v>1163</v>
      </c>
      <c r="D253" s="7" t="s">
        <v>622</v>
      </c>
      <c r="E253" s="7" t="s">
        <v>623</v>
      </c>
      <c r="F253" s="7" t="s">
        <v>624</v>
      </c>
      <c r="G253" s="7" t="s">
        <v>625</v>
      </c>
      <c r="H253" s="7" t="s">
        <v>626</v>
      </c>
      <c r="I253" s="7" t="s">
        <v>627</v>
      </c>
      <c r="J253" s="7" t="s">
        <v>628</v>
      </c>
      <c r="K253" s="7" t="s">
        <v>629</v>
      </c>
      <c r="L253" s="11">
        <f t="shared" si="71"/>
        <v>5</v>
      </c>
      <c r="M253" s="11" t="str">
        <f t="shared" si="72"/>
        <v>OK</v>
      </c>
      <c r="N253" s="44" t="s">
        <v>412</v>
      </c>
      <c r="O253" s="44" t="s">
        <v>162</v>
      </c>
      <c r="P253" s="44">
        <v>1</v>
      </c>
      <c r="Q253" s="44" t="s">
        <v>51</v>
      </c>
      <c r="R253" s="44" t="s">
        <v>52</v>
      </c>
      <c r="S253" s="44">
        <v>0</v>
      </c>
      <c r="T253" s="44">
        <v>0</v>
      </c>
      <c r="U253" s="44" t="s">
        <v>620</v>
      </c>
      <c r="V253" s="44" t="s">
        <v>1164</v>
      </c>
      <c r="W253" s="44"/>
      <c r="X253" s="44"/>
      <c r="Y253" s="44"/>
      <c r="Z253" s="44"/>
      <c r="AA253" s="44"/>
      <c r="AB253" s="44" t="s">
        <v>625</v>
      </c>
      <c r="AC253" s="44" t="s">
        <v>626</v>
      </c>
      <c r="AD253" s="44" t="s">
        <v>813</v>
      </c>
      <c r="AE253" s="44" t="s">
        <v>550</v>
      </c>
      <c r="AF253" s="11">
        <f t="shared" si="60"/>
        <v>0</v>
      </c>
      <c r="AG253" s="11">
        <f t="shared" si="61"/>
        <v>0</v>
      </c>
      <c r="AH253" s="11">
        <f t="shared" si="62"/>
        <v>0</v>
      </c>
      <c r="AI253" s="11">
        <f t="shared" si="63"/>
        <v>0</v>
      </c>
      <c r="AJ253" s="11">
        <f t="shared" si="64"/>
        <v>0</v>
      </c>
      <c r="AK253" s="11">
        <f t="shared" si="65"/>
        <v>0</v>
      </c>
      <c r="AL253" s="11" t="str">
        <f t="shared" si="66"/>
        <v/>
      </c>
      <c r="AM253" s="11" t="str">
        <f t="shared" si="67"/>
        <v/>
      </c>
      <c r="AN253" s="11" t="str">
        <f>IF(AND($O253=$B$4,OR($Q253="COMMUN",$Q253=$D$4),$R253="POS"),COUNTIFS($O$83:$O253,$B$4,$Q$83:$Q253,"COMMUN",$R$83:$R253,"POS")+COUNTIFS($O$83:$O253,$B$4,$Q$83:$Q253,$D$4,$R$83:$R253,"POS"),"")</f>
        <v/>
      </c>
      <c r="AO253" s="11" t="str">
        <f t="shared" si="68"/>
        <v/>
      </c>
      <c r="AP253" s="11" t="str">
        <f t="shared" si="69"/>
        <v/>
      </c>
      <c r="AQ253" s="11">
        <f t="shared" si="70"/>
        <v>0</v>
      </c>
    </row>
    <row r="254" spans="1:43" ht="80.099999999999994" customHeight="1">
      <c r="A254" s="45" t="s">
        <v>1165</v>
      </c>
      <c r="B254" s="7" t="s">
        <v>620</v>
      </c>
      <c r="C254" s="7" t="s">
        <v>1166</v>
      </c>
      <c r="D254" s="7" t="s">
        <v>622</v>
      </c>
      <c r="E254" s="7" t="s">
        <v>623</v>
      </c>
      <c r="F254" s="7" t="s">
        <v>624</v>
      </c>
      <c r="G254" s="7" t="s">
        <v>625</v>
      </c>
      <c r="H254" s="7" t="s">
        <v>626</v>
      </c>
      <c r="I254" s="7" t="s">
        <v>627</v>
      </c>
      <c r="J254" s="7" t="s">
        <v>628</v>
      </c>
      <c r="K254" s="7" t="s">
        <v>629</v>
      </c>
      <c r="L254" s="11">
        <f t="shared" si="71"/>
        <v>5</v>
      </c>
      <c r="M254" s="11" t="str">
        <f t="shared" si="72"/>
        <v>OK</v>
      </c>
      <c r="N254" s="44" t="s">
        <v>413</v>
      </c>
      <c r="O254" s="44" t="s">
        <v>162</v>
      </c>
      <c r="P254" s="44">
        <v>2</v>
      </c>
      <c r="Q254" s="44" t="s">
        <v>51</v>
      </c>
      <c r="R254" s="44" t="s">
        <v>52</v>
      </c>
      <c r="S254" s="44">
        <v>0</v>
      </c>
      <c r="T254" s="44">
        <v>0</v>
      </c>
      <c r="U254" s="44" t="s">
        <v>620</v>
      </c>
      <c r="V254" s="44" t="s">
        <v>1167</v>
      </c>
      <c r="W254" s="44"/>
      <c r="X254" s="44"/>
      <c r="Y254" s="44"/>
      <c r="Z254" s="44"/>
      <c r="AA254" s="44"/>
      <c r="AB254" s="44" t="s">
        <v>625</v>
      </c>
      <c r="AC254" s="44" t="s">
        <v>626</v>
      </c>
      <c r="AD254" s="44" t="s">
        <v>813</v>
      </c>
      <c r="AE254" s="44" t="s">
        <v>550</v>
      </c>
      <c r="AF254" s="11">
        <f t="shared" si="60"/>
        <v>0</v>
      </c>
      <c r="AG254" s="11">
        <f t="shared" si="61"/>
        <v>0</v>
      </c>
      <c r="AH254" s="11">
        <f t="shared" si="62"/>
        <v>0</v>
      </c>
      <c r="AI254" s="11">
        <f t="shared" si="63"/>
        <v>0</v>
      </c>
      <c r="AJ254" s="11">
        <f t="shared" si="64"/>
        <v>0</v>
      </c>
      <c r="AK254" s="11">
        <f t="shared" si="65"/>
        <v>0</v>
      </c>
      <c r="AL254" s="11" t="str">
        <f t="shared" si="66"/>
        <v/>
      </c>
      <c r="AM254" s="11" t="str">
        <f t="shared" si="67"/>
        <v/>
      </c>
      <c r="AN254" s="11" t="str">
        <f>IF(AND($O254=$B$4,OR($Q254="COMMUN",$Q254=$D$4),$R254="POS"),COUNTIFS($O$83:$O254,$B$4,$Q$83:$Q254,"COMMUN",$R$83:$R254,"POS")+COUNTIFS($O$83:$O254,$B$4,$Q$83:$Q254,$D$4,$R$83:$R254,"POS"),"")</f>
        <v/>
      </c>
      <c r="AO254" s="11" t="str">
        <f t="shared" si="68"/>
        <v/>
      </c>
      <c r="AP254" s="11" t="str">
        <f t="shared" si="69"/>
        <v/>
      </c>
      <c r="AQ254" s="11">
        <f t="shared" si="70"/>
        <v>0</v>
      </c>
    </row>
    <row r="255" spans="1:43" ht="80.099999999999994" customHeight="1">
      <c r="A255" s="45" t="s">
        <v>1168</v>
      </c>
      <c r="B255" s="7" t="s">
        <v>620</v>
      </c>
      <c r="C255" s="7" t="s">
        <v>1169</v>
      </c>
      <c r="D255" s="7" t="s">
        <v>622</v>
      </c>
      <c r="E255" s="7" t="s">
        <v>623</v>
      </c>
      <c r="F255" s="7" t="s">
        <v>624</v>
      </c>
      <c r="G255" s="7" t="s">
        <v>625</v>
      </c>
      <c r="H255" s="7" t="s">
        <v>626</v>
      </c>
      <c r="I255" s="7" t="s">
        <v>627</v>
      </c>
      <c r="J255" s="7" t="s">
        <v>628</v>
      </c>
      <c r="K255" s="7" t="s">
        <v>629</v>
      </c>
      <c r="L255" s="11">
        <f t="shared" si="71"/>
        <v>5</v>
      </c>
      <c r="M255" s="11" t="str">
        <f t="shared" si="72"/>
        <v>OK</v>
      </c>
      <c r="N255" s="44" t="s">
        <v>414</v>
      </c>
      <c r="O255" s="44" t="s">
        <v>162</v>
      </c>
      <c r="P255" s="44">
        <v>3</v>
      </c>
      <c r="Q255" s="44" t="s">
        <v>51</v>
      </c>
      <c r="R255" s="44" t="s">
        <v>52</v>
      </c>
      <c r="S255" s="44">
        <v>0</v>
      </c>
      <c r="T255" s="44">
        <v>0</v>
      </c>
      <c r="U255" s="44" t="s">
        <v>620</v>
      </c>
      <c r="V255" s="44" t="s">
        <v>1170</v>
      </c>
      <c r="W255" s="44"/>
      <c r="X255" s="44"/>
      <c r="Y255" s="44"/>
      <c r="Z255" s="44"/>
      <c r="AA255" s="44"/>
      <c r="AB255" s="44" t="s">
        <v>625</v>
      </c>
      <c r="AC255" s="44" t="s">
        <v>626</v>
      </c>
      <c r="AD255" s="44" t="s">
        <v>813</v>
      </c>
      <c r="AE255" s="44" t="s">
        <v>550</v>
      </c>
      <c r="AF255" s="11">
        <f t="shared" si="60"/>
        <v>0</v>
      </c>
      <c r="AG255" s="11">
        <f t="shared" si="61"/>
        <v>0</v>
      </c>
      <c r="AH255" s="11">
        <f t="shared" si="62"/>
        <v>0</v>
      </c>
      <c r="AI255" s="11">
        <f t="shared" si="63"/>
        <v>0</v>
      </c>
      <c r="AJ255" s="11">
        <f t="shared" si="64"/>
        <v>0</v>
      </c>
      <c r="AK255" s="11">
        <f t="shared" si="65"/>
        <v>0</v>
      </c>
      <c r="AL255" s="11" t="str">
        <f t="shared" si="66"/>
        <v/>
      </c>
      <c r="AM255" s="11" t="str">
        <f t="shared" si="67"/>
        <v/>
      </c>
      <c r="AN255" s="11" t="str">
        <f>IF(AND($O255=$B$4,OR($Q255="COMMUN",$Q255=$D$4),$R255="POS"),COUNTIFS($O$83:$O255,$B$4,$Q$83:$Q255,"COMMUN",$R$83:$R255,"POS")+COUNTIFS($O$83:$O255,$B$4,$Q$83:$Q255,$D$4,$R$83:$R255,"POS"),"")</f>
        <v/>
      </c>
      <c r="AO255" s="11" t="str">
        <f t="shared" si="68"/>
        <v/>
      </c>
      <c r="AP255" s="11" t="str">
        <f t="shared" si="69"/>
        <v/>
      </c>
      <c r="AQ255" s="11">
        <f t="shared" si="70"/>
        <v>0</v>
      </c>
    </row>
    <row r="256" spans="1:43" ht="80.099999999999994" customHeight="1">
      <c r="A256" s="45" t="s">
        <v>1171</v>
      </c>
      <c r="B256" s="7" t="s">
        <v>620</v>
      </c>
      <c r="C256" s="7" t="s">
        <v>1172</v>
      </c>
      <c r="D256" s="7" t="s">
        <v>622</v>
      </c>
      <c r="E256" s="7" t="s">
        <v>623</v>
      </c>
      <c r="F256" s="7" t="s">
        <v>624</v>
      </c>
      <c r="G256" s="7" t="s">
        <v>625</v>
      </c>
      <c r="H256" s="7" t="s">
        <v>626</v>
      </c>
      <c r="I256" s="7" t="s">
        <v>627</v>
      </c>
      <c r="J256" s="7" t="s">
        <v>628</v>
      </c>
      <c r="K256" s="7" t="s">
        <v>629</v>
      </c>
      <c r="L256" s="11">
        <f t="shared" si="71"/>
        <v>5</v>
      </c>
      <c r="M256" s="11" t="str">
        <f t="shared" si="72"/>
        <v>OK</v>
      </c>
      <c r="N256" s="44" t="s">
        <v>415</v>
      </c>
      <c r="O256" s="44" t="s">
        <v>162</v>
      </c>
      <c r="P256" s="44">
        <v>4</v>
      </c>
      <c r="Q256" s="44" t="s">
        <v>51</v>
      </c>
      <c r="R256" s="44" t="s">
        <v>52</v>
      </c>
      <c r="S256" s="44">
        <v>0</v>
      </c>
      <c r="T256" s="44">
        <v>0</v>
      </c>
      <c r="U256" s="44" t="s">
        <v>620</v>
      </c>
      <c r="V256" s="44" t="s">
        <v>1173</v>
      </c>
      <c r="W256" s="44"/>
      <c r="X256" s="44"/>
      <c r="Y256" s="44"/>
      <c r="Z256" s="44"/>
      <c r="AA256" s="44"/>
      <c r="AB256" s="44" t="s">
        <v>625</v>
      </c>
      <c r="AC256" s="44" t="s">
        <v>626</v>
      </c>
      <c r="AD256" s="44" t="s">
        <v>813</v>
      </c>
      <c r="AE256" s="44" t="s">
        <v>550</v>
      </c>
      <c r="AF256" s="11">
        <f t="shared" si="60"/>
        <v>0</v>
      </c>
      <c r="AG256" s="11">
        <f t="shared" si="61"/>
        <v>0</v>
      </c>
      <c r="AH256" s="11">
        <f t="shared" si="62"/>
        <v>0</v>
      </c>
      <c r="AI256" s="11">
        <f t="shared" si="63"/>
        <v>0</v>
      </c>
      <c r="AJ256" s="11">
        <f t="shared" si="64"/>
        <v>0</v>
      </c>
      <c r="AK256" s="11">
        <f t="shared" si="65"/>
        <v>0</v>
      </c>
      <c r="AL256" s="11" t="str">
        <f t="shared" si="66"/>
        <v/>
      </c>
      <c r="AM256" s="11" t="str">
        <f t="shared" si="67"/>
        <v/>
      </c>
      <c r="AN256" s="11" t="str">
        <f>IF(AND($O256=$B$4,OR($Q256="COMMUN",$Q256=$D$4),$R256="POS"),COUNTIFS($O$83:$O256,$B$4,$Q$83:$Q256,"COMMUN",$R$83:$R256,"POS")+COUNTIFS($O$83:$O256,$B$4,$Q$83:$Q256,$D$4,$R$83:$R256,"POS"),"")</f>
        <v/>
      </c>
      <c r="AO256" s="11" t="str">
        <f t="shared" si="68"/>
        <v/>
      </c>
      <c r="AP256" s="11" t="str">
        <f t="shared" si="69"/>
        <v/>
      </c>
      <c r="AQ256" s="11">
        <f t="shared" si="70"/>
        <v>0</v>
      </c>
    </row>
    <row r="257" spans="1:43" ht="80.099999999999994" customHeight="1">
      <c r="A257" s="45" t="s">
        <v>1174</v>
      </c>
      <c r="B257" s="7" t="s">
        <v>620</v>
      </c>
      <c r="C257" s="7" t="s">
        <v>1175</v>
      </c>
      <c r="D257" s="7" t="s">
        <v>622</v>
      </c>
      <c r="E257" s="7" t="s">
        <v>623</v>
      </c>
      <c r="F257" s="7" t="s">
        <v>624</v>
      </c>
      <c r="G257" s="7" t="s">
        <v>625</v>
      </c>
      <c r="H257" s="7" t="s">
        <v>626</v>
      </c>
      <c r="I257" s="7" t="s">
        <v>627</v>
      </c>
      <c r="J257" s="7" t="s">
        <v>628</v>
      </c>
      <c r="K257" s="7" t="s">
        <v>629</v>
      </c>
      <c r="L257" s="11">
        <f t="shared" si="71"/>
        <v>5</v>
      </c>
      <c r="M257" s="11" t="str">
        <f t="shared" si="72"/>
        <v>OK</v>
      </c>
      <c r="N257" s="44" t="s">
        <v>416</v>
      </c>
      <c r="O257" s="44" t="s">
        <v>162</v>
      </c>
      <c r="P257" s="44">
        <v>5</v>
      </c>
      <c r="Q257" s="44" t="s">
        <v>51</v>
      </c>
      <c r="R257" s="44" t="s">
        <v>52</v>
      </c>
      <c r="S257" s="44">
        <v>0</v>
      </c>
      <c r="T257" s="44">
        <v>0</v>
      </c>
      <c r="U257" s="44" t="s">
        <v>620</v>
      </c>
      <c r="V257" s="44" t="s">
        <v>1176</v>
      </c>
      <c r="W257" s="44"/>
      <c r="X257" s="44"/>
      <c r="Y257" s="44"/>
      <c r="Z257" s="44"/>
      <c r="AA257" s="44"/>
      <c r="AB257" s="44" t="s">
        <v>625</v>
      </c>
      <c r="AC257" s="44" t="s">
        <v>626</v>
      </c>
      <c r="AD257" s="44" t="s">
        <v>813</v>
      </c>
      <c r="AE257" s="44" t="s">
        <v>550</v>
      </c>
      <c r="AF257" s="11">
        <f t="shared" si="60"/>
        <v>0</v>
      </c>
      <c r="AG257" s="11">
        <f t="shared" si="61"/>
        <v>0</v>
      </c>
      <c r="AH257" s="11">
        <f t="shared" si="62"/>
        <v>0</v>
      </c>
      <c r="AI257" s="11">
        <f t="shared" si="63"/>
        <v>0</v>
      </c>
      <c r="AJ257" s="11">
        <f t="shared" si="64"/>
        <v>0</v>
      </c>
      <c r="AK257" s="11">
        <f t="shared" si="65"/>
        <v>0</v>
      </c>
      <c r="AL257" s="11" t="str">
        <f t="shared" si="66"/>
        <v/>
      </c>
      <c r="AM257" s="11" t="str">
        <f t="shared" si="67"/>
        <v/>
      </c>
      <c r="AN257" s="11" t="str">
        <f>IF(AND($O257=$B$4,OR($Q257="COMMUN",$Q257=$D$4),$R257="POS"),COUNTIFS($O$83:$O257,$B$4,$Q$83:$Q257,"COMMUN",$R$83:$R257,"POS")+COUNTIFS($O$83:$O257,$B$4,$Q$83:$Q257,$D$4,$R$83:$R257,"POS"),"")</f>
        <v/>
      </c>
      <c r="AO257" s="11" t="str">
        <f t="shared" si="68"/>
        <v/>
      </c>
      <c r="AP257" s="11" t="str">
        <f t="shared" si="69"/>
        <v/>
      </c>
      <c r="AQ257" s="11">
        <f t="shared" si="70"/>
        <v>0</v>
      </c>
    </row>
    <row r="258" spans="1:43" ht="80.099999999999994" customHeight="1">
      <c r="A258" s="45" t="s">
        <v>1177</v>
      </c>
      <c r="B258" s="7" t="s">
        <v>620</v>
      </c>
      <c r="C258" s="7" t="s">
        <v>1178</v>
      </c>
      <c r="D258" s="7" t="s">
        <v>622</v>
      </c>
      <c r="E258" s="7" t="s">
        <v>623</v>
      </c>
      <c r="F258" s="7" t="s">
        <v>624</v>
      </c>
      <c r="G258" s="7" t="s">
        <v>625</v>
      </c>
      <c r="H258" s="7" t="s">
        <v>626</v>
      </c>
      <c r="I258" s="7" t="s">
        <v>627</v>
      </c>
      <c r="J258" s="7" t="s">
        <v>628</v>
      </c>
      <c r="K258" s="7" t="s">
        <v>629</v>
      </c>
      <c r="L258" s="11">
        <f t="shared" si="71"/>
        <v>5</v>
      </c>
      <c r="M258" s="11" t="str">
        <f t="shared" si="72"/>
        <v>OK</v>
      </c>
      <c r="N258" s="44" t="s">
        <v>417</v>
      </c>
      <c r="O258" s="44" t="s">
        <v>94</v>
      </c>
      <c r="P258" s="44">
        <v>1</v>
      </c>
      <c r="Q258" s="44" t="s">
        <v>51</v>
      </c>
      <c r="R258" s="44" t="s">
        <v>52</v>
      </c>
      <c r="S258" s="44">
        <v>0</v>
      </c>
      <c r="T258" s="44">
        <v>0</v>
      </c>
      <c r="U258" s="44" t="s">
        <v>620</v>
      </c>
      <c r="V258" s="44" t="s">
        <v>1179</v>
      </c>
      <c r="W258" s="44"/>
      <c r="X258" s="44"/>
      <c r="Y258" s="44"/>
      <c r="Z258" s="44"/>
      <c r="AA258" s="44"/>
      <c r="AB258" s="44" t="s">
        <v>625</v>
      </c>
      <c r="AC258" s="44" t="s">
        <v>626</v>
      </c>
      <c r="AD258" s="44" t="s">
        <v>813</v>
      </c>
      <c r="AE258" s="44" t="s">
        <v>550</v>
      </c>
      <c r="AF258" s="11">
        <f t="shared" si="60"/>
        <v>0</v>
      </c>
      <c r="AG258" s="11">
        <f t="shared" si="61"/>
        <v>0</v>
      </c>
      <c r="AH258" s="11">
        <f t="shared" si="62"/>
        <v>0</v>
      </c>
      <c r="AI258" s="11">
        <f t="shared" si="63"/>
        <v>0</v>
      </c>
      <c r="AJ258" s="11">
        <f t="shared" si="64"/>
        <v>0</v>
      </c>
      <c r="AK258" s="11">
        <f t="shared" si="65"/>
        <v>0</v>
      </c>
      <c r="AL258" s="11" t="str">
        <f t="shared" si="66"/>
        <v/>
      </c>
      <c r="AM258" s="11" t="str">
        <f t="shared" si="67"/>
        <v/>
      </c>
      <c r="AN258" s="11" t="str">
        <f>IF(AND($O258=$B$4,OR($Q258="COMMUN",$Q258=$D$4),$R258="POS"),COUNTIFS($O$83:$O258,$B$4,$Q$83:$Q258,"COMMUN",$R$83:$R258,"POS")+COUNTIFS($O$83:$O258,$B$4,$Q$83:$Q258,$D$4,$R$83:$R258,"POS"),"")</f>
        <v/>
      </c>
      <c r="AO258" s="11" t="str">
        <f t="shared" si="68"/>
        <v/>
      </c>
      <c r="AP258" s="11" t="str">
        <f t="shared" si="69"/>
        <v/>
      </c>
      <c r="AQ258" s="11">
        <f t="shared" si="70"/>
        <v>0</v>
      </c>
    </row>
    <row r="259" spans="1:43" ht="80.099999999999994" customHeight="1">
      <c r="A259" s="45" t="s">
        <v>1180</v>
      </c>
      <c r="B259" s="7" t="s">
        <v>620</v>
      </c>
      <c r="C259" s="7" t="s">
        <v>1181</v>
      </c>
      <c r="D259" s="7" t="s">
        <v>622</v>
      </c>
      <c r="E259" s="7" t="s">
        <v>623</v>
      </c>
      <c r="F259" s="7" t="s">
        <v>624</v>
      </c>
      <c r="G259" s="7" t="s">
        <v>625</v>
      </c>
      <c r="H259" s="7" t="s">
        <v>626</v>
      </c>
      <c r="I259" s="7" t="s">
        <v>627</v>
      </c>
      <c r="J259" s="7" t="s">
        <v>628</v>
      </c>
      <c r="K259" s="7" t="s">
        <v>629</v>
      </c>
      <c r="L259" s="11">
        <f t="shared" si="71"/>
        <v>5</v>
      </c>
      <c r="M259" s="11" t="str">
        <f t="shared" si="72"/>
        <v>OK</v>
      </c>
      <c r="N259" s="44" t="s">
        <v>418</v>
      </c>
      <c r="O259" s="44" t="s">
        <v>94</v>
      </c>
      <c r="P259" s="44">
        <v>2</v>
      </c>
      <c r="Q259" s="44" t="s">
        <v>51</v>
      </c>
      <c r="R259" s="44" t="s">
        <v>52</v>
      </c>
      <c r="S259" s="44">
        <v>0</v>
      </c>
      <c r="T259" s="44">
        <v>0</v>
      </c>
      <c r="U259" s="44" t="s">
        <v>620</v>
      </c>
      <c r="V259" s="44" t="s">
        <v>1182</v>
      </c>
      <c r="W259" s="44"/>
      <c r="X259" s="44"/>
      <c r="Y259" s="44"/>
      <c r="Z259" s="44"/>
      <c r="AA259" s="44"/>
      <c r="AB259" s="44" t="s">
        <v>625</v>
      </c>
      <c r="AC259" s="44" t="s">
        <v>626</v>
      </c>
      <c r="AD259" s="44" t="s">
        <v>813</v>
      </c>
      <c r="AE259" s="44" t="s">
        <v>550</v>
      </c>
      <c r="AF259" s="11">
        <f t="shared" si="60"/>
        <v>0</v>
      </c>
      <c r="AG259" s="11">
        <f t="shared" si="61"/>
        <v>0</v>
      </c>
      <c r="AH259" s="11">
        <f t="shared" si="62"/>
        <v>0</v>
      </c>
      <c r="AI259" s="11">
        <f t="shared" si="63"/>
        <v>0</v>
      </c>
      <c r="AJ259" s="11">
        <f t="shared" si="64"/>
        <v>0</v>
      </c>
      <c r="AK259" s="11">
        <f t="shared" si="65"/>
        <v>0</v>
      </c>
      <c r="AL259" s="11" t="str">
        <f t="shared" si="66"/>
        <v/>
      </c>
      <c r="AM259" s="11" t="str">
        <f t="shared" si="67"/>
        <v/>
      </c>
      <c r="AN259" s="11" t="str">
        <f>IF(AND($O259=$B$4,OR($Q259="COMMUN",$Q259=$D$4),$R259="POS"),COUNTIFS($O$83:$O259,$B$4,$Q$83:$Q259,"COMMUN",$R$83:$R259,"POS")+COUNTIFS($O$83:$O259,$B$4,$Q$83:$Q259,$D$4,$R$83:$R259,"POS"),"")</f>
        <v/>
      </c>
      <c r="AO259" s="11" t="str">
        <f t="shared" si="68"/>
        <v/>
      </c>
      <c r="AP259" s="11" t="str">
        <f t="shared" si="69"/>
        <v/>
      </c>
      <c r="AQ259" s="11">
        <f t="shared" si="70"/>
        <v>0</v>
      </c>
    </row>
    <row r="260" spans="1:43" ht="80.099999999999994" customHeight="1">
      <c r="A260" s="45" t="s">
        <v>1183</v>
      </c>
      <c r="B260" s="7" t="s">
        <v>620</v>
      </c>
      <c r="C260" s="7" t="s">
        <v>1184</v>
      </c>
      <c r="D260" s="7" t="s">
        <v>622</v>
      </c>
      <c r="E260" s="7" t="s">
        <v>623</v>
      </c>
      <c r="F260" s="7" t="s">
        <v>624</v>
      </c>
      <c r="G260" s="7" t="s">
        <v>625</v>
      </c>
      <c r="H260" s="7" t="s">
        <v>626</v>
      </c>
      <c r="I260" s="7" t="s">
        <v>627</v>
      </c>
      <c r="J260" s="7" t="s">
        <v>628</v>
      </c>
      <c r="K260" s="7" t="s">
        <v>629</v>
      </c>
      <c r="L260" s="11">
        <f t="shared" si="71"/>
        <v>5</v>
      </c>
      <c r="M260" s="11" t="str">
        <f t="shared" si="72"/>
        <v>OK</v>
      </c>
      <c r="N260" s="44" t="s">
        <v>419</v>
      </c>
      <c r="O260" s="44" t="s">
        <v>94</v>
      </c>
      <c r="P260" s="44">
        <v>3</v>
      </c>
      <c r="Q260" s="44" t="s">
        <v>51</v>
      </c>
      <c r="R260" s="44" t="s">
        <v>52</v>
      </c>
      <c r="S260" s="44">
        <v>0</v>
      </c>
      <c r="T260" s="44">
        <v>0</v>
      </c>
      <c r="U260" s="44" t="s">
        <v>620</v>
      </c>
      <c r="V260" s="44" t="s">
        <v>1185</v>
      </c>
      <c r="W260" s="44"/>
      <c r="X260" s="44"/>
      <c r="Y260" s="44"/>
      <c r="Z260" s="44"/>
      <c r="AA260" s="44"/>
      <c r="AB260" s="44" t="s">
        <v>625</v>
      </c>
      <c r="AC260" s="44" t="s">
        <v>626</v>
      </c>
      <c r="AD260" s="44" t="s">
        <v>813</v>
      </c>
      <c r="AE260" s="44" t="s">
        <v>550</v>
      </c>
      <c r="AF260" s="11">
        <f t="shared" si="60"/>
        <v>0</v>
      </c>
      <c r="AG260" s="11">
        <f t="shared" si="61"/>
        <v>0</v>
      </c>
      <c r="AH260" s="11">
        <f t="shared" si="62"/>
        <v>0</v>
      </c>
      <c r="AI260" s="11">
        <f t="shared" si="63"/>
        <v>0</v>
      </c>
      <c r="AJ260" s="11">
        <f t="shared" si="64"/>
        <v>0</v>
      </c>
      <c r="AK260" s="11">
        <f t="shared" si="65"/>
        <v>0</v>
      </c>
      <c r="AL260" s="11" t="str">
        <f t="shared" si="66"/>
        <v/>
      </c>
      <c r="AM260" s="11" t="str">
        <f t="shared" si="67"/>
        <v/>
      </c>
      <c r="AN260" s="11" t="str">
        <f>IF(AND($O260=$B$4,OR($Q260="COMMUN",$Q260=$D$4),$R260="POS"),COUNTIFS($O$83:$O260,$B$4,$Q$83:$Q260,"COMMUN",$R$83:$R260,"POS")+COUNTIFS($O$83:$O260,$B$4,$Q$83:$Q260,$D$4,$R$83:$R260,"POS"),"")</f>
        <v/>
      </c>
      <c r="AO260" s="11" t="str">
        <f t="shared" si="68"/>
        <v/>
      </c>
      <c r="AP260" s="11" t="str">
        <f t="shared" si="69"/>
        <v/>
      </c>
      <c r="AQ260" s="11">
        <f t="shared" si="70"/>
        <v>0</v>
      </c>
    </row>
    <row r="261" spans="1:43" ht="80.099999999999994" customHeight="1">
      <c r="A261" s="45" t="s">
        <v>1186</v>
      </c>
      <c r="B261" s="7" t="s">
        <v>620</v>
      </c>
      <c r="C261" s="7" t="s">
        <v>1187</v>
      </c>
      <c r="D261" s="7" t="s">
        <v>622</v>
      </c>
      <c r="E261" s="7" t="s">
        <v>623</v>
      </c>
      <c r="F261" s="7" t="s">
        <v>624</v>
      </c>
      <c r="G261" s="7" t="s">
        <v>625</v>
      </c>
      <c r="H261" s="7" t="s">
        <v>626</v>
      </c>
      <c r="I261" s="7" t="s">
        <v>627</v>
      </c>
      <c r="J261" s="7" t="s">
        <v>628</v>
      </c>
      <c r="K261" s="7" t="s">
        <v>629</v>
      </c>
      <c r="L261" s="11">
        <f t="shared" si="71"/>
        <v>5</v>
      </c>
      <c r="M261" s="11" t="str">
        <f t="shared" si="72"/>
        <v>OK</v>
      </c>
      <c r="N261" s="44" t="s">
        <v>420</v>
      </c>
      <c r="O261" s="44" t="s">
        <v>94</v>
      </c>
      <c r="P261" s="44">
        <v>4</v>
      </c>
      <c r="Q261" s="44" t="s">
        <v>51</v>
      </c>
      <c r="R261" s="44" t="s">
        <v>52</v>
      </c>
      <c r="S261" s="44">
        <v>0</v>
      </c>
      <c r="T261" s="44">
        <v>0</v>
      </c>
      <c r="U261" s="44" t="s">
        <v>620</v>
      </c>
      <c r="V261" s="44" t="s">
        <v>1188</v>
      </c>
      <c r="W261" s="44"/>
      <c r="X261" s="44"/>
      <c r="Y261" s="44"/>
      <c r="Z261" s="44"/>
      <c r="AA261" s="44"/>
      <c r="AB261" s="44" t="s">
        <v>625</v>
      </c>
      <c r="AC261" s="44" t="s">
        <v>626</v>
      </c>
      <c r="AD261" s="44" t="s">
        <v>813</v>
      </c>
      <c r="AE261" s="44" t="s">
        <v>550</v>
      </c>
      <c r="AF261" s="11">
        <f t="shared" si="60"/>
        <v>0</v>
      </c>
      <c r="AG261" s="11">
        <f t="shared" si="61"/>
        <v>0</v>
      </c>
      <c r="AH261" s="11">
        <f t="shared" si="62"/>
        <v>0</v>
      </c>
      <c r="AI261" s="11">
        <f t="shared" si="63"/>
        <v>0</v>
      </c>
      <c r="AJ261" s="11">
        <f t="shared" si="64"/>
        <v>0</v>
      </c>
      <c r="AK261" s="11">
        <f t="shared" si="65"/>
        <v>0</v>
      </c>
      <c r="AL261" s="11" t="str">
        <f t="shared" si="66"/>
        <v/>
      </c>
      <c r="AM261" s="11" t="str">
        <f t="shared" si="67"/>
        <v/>
      </c>
      <c r="AN261" s="11" t="str">
        <f>IF(AND($O261=$B$4,OR($Q261="COMMUN",$Q261=$D$4),$R261="POS"),COUNTIFS($O$83:$O261,$B$4,$Q$83:$Q261,"COMMUN",$R$83:$R261,"POS")+COUNTIFS($O$83:$O261,$B$4,$Q$83:$Q261,$D$4,$R$83:$R261,"POS"),"")</f>
        <v/>
      </c>
      <c r="AO261" s="11" t="str">
        <f t="shared" si="68"/>
        <v/>
      </c>
      <c r="AP261" s="11" t="str">
        <f t="shared" si="69"/>
        <v/>
      </c>
      <c r="AQ261" s="11">
        <f t="shared" si="70"/>
        <v>0</v>
      </c>
    </row>
    <row r="262" spans="1:43" ht="80.099999999999994" customHeight="1">
      <c r="A262" s="45" t="s">
        <v>1189</v>
      </c>
      <c r="B262" s="7" t="s">
        <v>620</v>
      </c>
      <c r="C262" s="7" t="s">
        <v>1190</v>
      </c>
      <c r="D262" s="7" t="s">
        <v>622</v>
      </c>
      <c r="E262" s="7" t="s">
        <v>623</v>
      </c>
      <c r="F262" s="7" t="s">
        <v>624</v>
      </c>
      <c r="G262" s="7" t="s">
        <v>625</v>
      </c>
      <c r="H262" s="7" t="s">
        <v>626</v>
      </c>
      <c r="I262" s="7" t="s">
        <v>627</v>
      </c>
      <c r="J262" s="7" t="s">
        <v>628</v>
      </c>
      <c r="K262" s="7" t="s">
        <v>629</v>
      </c>
      <c r="L262" s="11">
        <f t="shared" si="71"/>
        <v>5</v>
      </c>
      <c r="M262" s="11" t="str">
        <f t="shared" si="72"/>
        <v>OK</v>
      </c>
      <c r="N262" s="44" t="s">
        <v>421</v>
      </c>
      <c r="O262" s="44" t="s">
        <v>94</v>
      </c>
      <c r="P262" s="44">
        <v>5</v>
      </c>
      <c r="Q262" s="44" t="s">
        <v>51</v>
      </c>
      <c r="R262" s="44" t="s">
        <v>52</v>
      </c>
      <c r="S262" s="44">
        <v>0</v>
      </c>
      <c r="T262" s="44">
        <v>0</v>
      </c>
      <c r="U262" s="44" t="s">
        <v>620</v>
      </c>
      <c r="V262" s="44" t="s">
        <v>1191</v>
      </c>
      <c r="W262" s="44"/>
      <c r="X262" s="44"/>
      <c r="Y262" s="44"/>
      <c r="Z262" s="44"/>
      <c r="AA262" s="44"/>
      <c r="AB262" s="44" t="s">
        <v>625</v>
      </c>
      <c r="AC262" s="44" t="s">
        <v>626</v>
      </c>
      <c r="AD262" s="44" t="s">
        <v>813</v>
      </c>
      <c r="AE262" s="44" t="s">
        <v>550</v>
      </c>
      <c r="AF262" s="11">
        <f t="shared" si="60"/>
        <v>0</v>
      </c>
      <c r="AG262" s="11">
        <f t="shared" si="61"/>
        <v>0</v>
      </c>
      <c r="AH262" s="11">
        <f t="shared" si="62"/>
        <v>0</v>
      </c>
      <c r="AI262" s="11">
        <f t="shared" si="63"/>
        <v>0</v>
      </c>
      <c r="AJ262" s="11">
        <f t="shared" si="64"/>
        <v>0</v>
      </c>
      <c r="AK262" s="11">
        <f t="shared" si="65"/>
        <v>0</v>
      </c>
      <c r="AL262" s="11" t="str">
        <f t="shared" si="66"/>
        <v/>
      </c>
      <c r="AM262" s="11" t="str">
        <f t="shared" si="67"/>
        <v/>
      </c>
      <c r="AN262" s="11" t="str">
        <f>IF(AND($O262=$B$4,OR($Q262="COMMUN",$Q262=$D$4),$R262="POS"),COUNTIFS($O$83:$O262,$B$4,$Q$83:$Q262,"COMMUN",$R$83:$R262,"POS")+COUNTIFS($O$83:$O262,$B$4,$Q$83:$Q262,$D$4,$R$83:$R262,"POS"),"")</f>
        <v/>
      </c>
      <c r="AO262" s="11" t="str">
        <f t="shared" si="68"/>
        <v/>
      </c>
      <c r="AP262" s="11" t="str">
        <f t="shared" si="69"/>
        <v/>
      </c>
      <c r="AQ262" s="11">
        <f t="shared" si="70"/>
        <v>0</v>
      </c>
    </row>
    <row r="263" spans="1:43" ht="80.099999999999994" customHeight="1">
      <c r="A263" s="45" t="s">
        <v>1192</v>
      </c>
      <c r="B263" s="7" t="s">
        <v>620</v>
      </c>
      <c r="C263" s="7" t="s">
        <v>1193</v>
      </c>
      <c r="D263" s="7" t="s">
        <v>622</v>
      </c>
      <c r="E263" s="7" t="s">
        <v>623</v>
      </c>
      <c r="F263" s="7" t="s">
        <v>624</v>
      </c>
      <c r="G263" s="7" t="s">
        <v>625</v>
      </c>
      <c r="H263" s="7" t="s">
        <v>626</v>
      </c>
      <c r="I263" s="7" t="s">
        <v>627</v>
      </c>
      <c r="J263" s="7" t="s">
        <v>628</v>
      </c>
      <c r="K263" s="7" t="s">
        <v>629</v>
      </c>
      <c r="L263" s="11">
        <f t="shared" si="71"/>
        <v>5</v>
      </c>
      <c r="M263" s="11" t="str">
        <f t="shared" si="72"/>
        <v>OK</v>
      </c>
      <c r="N263" s="44" t="s">
        <v>422</v>
      </c>
      <c r="O263" s="44" t="s">
        <v>165</v>
      </c>
      <c r="P263" s="44">
        <v>1</v>
      </c>
      <c r="Q263" s="44" t="s">
        <v>51</v>
      </c>
      <c r="R263" s="44" t="s">
        <v>52</v>
      </c>
      <c r="S263" s="44">
        <v>0</v>
      </c>
      <c r="T263" s="44">
        <v>0</v>
      </c>
      <c r="U263" s="44" t="s">
        <v>620</v>
      </c>
      <c r="V263" s="44" t="s">
        <v>1194</v>
      </c>
      <c r="W263" s="44"/>
      <c r="X263" s="44"/>
      <c r="Y263" s="44"/>
      <c r="Z263" s="44"/>
      <c r="AA263" s="44"/>
      <c r="AB263" s="44" t="s">
        <v>625</v>
      </c>
      <c r="AC263" s="44" t="s">
        <v>626</v>
      </c>
      <c r="AD263" s="44" t="s">
        <v>813</v>
      </c>
      <c r="AE263" s="44" t="s">
        <v>550</v>
      </c>
      <c r="AF263" s="11">
        <f t="shared" si="60"/>
        <v>0</v>
      </c>
      <c r="AG263" s="11">
        <f t="shared" si="61"/>
        <v>0</v>
      </c>
      <c r="AH263" s="11">
        <f t="shared" si="62"/>
        <v>0</v>
      </c>
      <c r="AI263" s="11">
        <f t="shared" si="63"/>
        <v>0</v>
      </c>
      <c r="AJ263" s="11">
        <f t="shared" si="64"/>
        <v>0</v>
      </c>
      <c r="AK263" s="11">
        <f t="shared" si="65"/>
        <v>0</v>
      </c>
      <c r="AL263" s="11" t="str">
        <f t="shared" si="66"/>
        <v/>
      </c>
      <c r="AM263" s="11" t="str">
        <f t="shared" si="67"/>
        <v/>
      </c>
      <c r="AN263" s="11" t="str">
        <f>IF(AND($O263=$B$4,OR($Q263="COMMUN",$Q263=$D$4),$R263="POS"),COUNTIFS($O$83:$O263,$B$4,$Q$83:$Q263,"COMMUN",$R$83:$R263,"POS")+COUNTIFS($O$83:$O263,$B$4,$Q$83:$Q263,$D$4,$R$83:$R263,"POS"),"")</f>
        <v/>
      </c>
      <c r="AO263" s="11" t="str">
        <f t="shared" si="68"/>
        <v/>
      </c>
      <c r="AP263" s="11" t="str">
        <f t="shared" si="69"/>
        <v/>
      </c>
      <c r="AQ263" s="11">
        <f t="shared" si="70"/>
        <v>0</v>
      </c>
    </row>
    <row r="264" spans="1:43" ht="80.099999999999994" customHeight="1">
      <c r="A264" s="45" t="s">
        <v>1195</v>
      </c>
      <c r="B264" s="7" t="s">
        <v>620</v>
      </c>
      <c r="C264" s="7" t="s">
        <v>1196</v>
      </c>
      <c r="D264" s="7" t="s">
        <v>622</v>
      </c>
      <c r="E264" s="7" t="s">
        <v>623</v>
      </c>
      <c r="F264" s="7" t="s">
        <v>624</v>
      </c>
      <c r="G264" s="7" t="s">
        <v>625</v>
      </c>
      <c r="H264" s="7" t="s">
        <v>626</v>
      </c>
      <c r="I264" s="7" t="s">
        <v>627</v>
      </c>
      <c r="J264" s="7" t="s">
        <v>628</v>
      </c>
      <c r="K264" s="7" t="s">
        <v>629</v>
      </c>
      <c r="L264" s="11">
        <f t="shared" si="71"/>
        <v>5</v>
      </c>
      <c r="M264" s="11" t="str">
        <f t="shared" si="72"/>
        <v>OK</v>
      </c>
      <c r="N264" s="44" t="s">
        <v>423</v>
      </c>
      <c r="O264" s="44" t="s">
        <v>165</v>
      </c>
      <c r="P264" s="44">
        <v>2</v>
      </c>
      <c r="Q264" s="44" t="s">
        <v>51</v>
      </c>
      <c r="R264" s="44" t="s">
        <v>52</v>
      </c>
      <c r="S264" s="44">
        <v>0</v>
      </c>
      <c r="T264" s="44">
        <v>0</v>
      </c>
      <c r="U264" s="44" t="s">
        <v>620</v>
      </c>
      <c r="V264" s="44" t="s">
        <v>1197</v>
      </c>
      <c r="W264" s="44"/>
      <c r="X264" s="44"/>
      <c r="Y264" s="44"/>
      <c r="Z264" s="44"/>
      <c r="AA264" s="44"/>
      <c r="AB264" s="44" t="s">
        <v>625</v>
      </c>
      <c r="AC264" s="44" t="s">
        <v>626</v>
      </c>
      <c r="AD264" s="44" t="s">
        <v>813</v>
      </c>
      <c r="AE264" s="44" t="s">
        <v>550</v>
      </c>
      <c r="AF264" s="11">
        <f t="shared" si="60"/>
        <v>0</v>
      </c>
      <c r="AG264" s="11">
        <f t="shared" si="61"/>
        <v>0</v>
      </c>
      <c r="AH264" s="11">
        <f t="shared" si="62"/>
        <v>0</v>
      </c>
      <c r="AI264" s="11">
        <f t="shared" si="63"/>
        <v>0</v>
      </c>
      <c r="AJ264" s="11">
        <f t="shared" si="64"/>
        <v>0</v>
      </c>
      <c r="AK264" s="11">
        <f t="shared" si="65"/>
        <v>0</v>
      </c>
      <c r="AL264" s="11" t="str">
        <f t="shared" si="66"/>
        <v/>
      </c>
      <c r="AM264" s="11" t="str">
        <f t="shared" si="67"/>
        <v/>
      </c>
      <c r="AN264" s="11" t="str">
        <f>IF(AND($O264=$B$4,OR($Q264="COMMUN",$Q264=$D$4),$R264="POS"),COUNTIFS($O$83:$O264,$B$4,$Q$83:$Q264,"COMMUN",$R$83:$R264,"POS")+COUNTIFS($O$83:$O264,$B$4,$Q$83:$Q264,$D$4,$R$83:$R264,"POS"),"")</f>
        <v/>
      </c>
      <c r="AO264" s="11" t="str">
        <f t="shared" si="68"/>
        <v/>
      </c>
      <c r="AP264" s="11" t="str">
        <f t="shared" si="69"/>
        <v/>
      </c>
      <c r="AQ264" s="11">
        <f t="shared" si="70"/>
        <v>0</v>
      </c>
    </row>
    <row r="265" spans="1:43" ht="80.099999999999994" customHeight="1">
      <c r="A265" s="45" t="s">
        <v>1198</v>
      </c>
      <c r="B265" s="7" t="s">
        <v>620</v>
      </c>
      <c r="C265" s="7" t="s">
        <v>1199</v>
      </c>
      <c r="D265" s="7" t="s">
        <v>622</v>
      </c>
      <c r="E265" s="7" t="s">
        <v>623</v>
      </c>
      <c r="F265" s="7" t="s">
        <v>624</v>
      </c>
      <c r="G265" s="7" t="s">
        <v>625</v>
      </c>
      <c r="H265" s="7" t="s">
        <v>626</v>
      </c>
      <c r="I265" s="7" t="s">
        <v>627</v>
      </c>
      <c r="J265" s="7" t="s">
        <v>628</v>
      </c>
      <c r="K265" s="7" t="s">
        <v>629</v>
      </c>
      <c r="L265" s="11">
        <f t="shared" si="71"/>
        <v>5</v>
      </c>
      <c r="M265" s="11" t="str">
        <f t="shared" si="72"/>
        <v>OK</v>
      </c>
      <c r="N265" s="44" t="s">
        <v>424</v>
      </c>
      <c r="O265" s="44" t="s">
        <v>165</v>
      </c>
      <c r="P265" s="44">
        <v>3</v>
      </c>
      <c r="Q265" s="44" t="s">
        <v>51</v>
      </c>
      <c r="R265" s="44" t="s">
        <v>52</v>
      </c>
      <c r="S265" s="44">
        <v>0</v>
      </c>
      <c r="T265" s="44">
        <v>0</v>
      </c>
      <c r="U265" s="44" t="s">
        <v>620</v>
      </c>
      <c r="V265" s="44" t="s">
        <v>1200</v>
      </c>
      <c r="W265" s="44"/>
      <c r="X265" s="44"/>
      <c r="Y265" s="44"/>
      <c r="Z265" s="44"/>
      <c r="AA265" s="44"/>
      <c r="AB265" s="44" t="s">
        <v>625</v>
      </c>
      <c r="AC265" s="44" t="s">
        <v>626</v>
      </c>
      <c r="AD265" s="44" t="s">
        <v>813</v>
      </c>
      <c r="AE265" s="44" t="s">
        <v>550</v>
      </c>
      <c r="AF265" s="11">
        <f t="shared" si="60"/>
        <v>0</v>
      </c>
      <c r="AG265" s="11">
        <f t="shared" si="61"/>
        <v>0</v>
      </c>
      <c r="AH265" s="11">
        <f t="shared" si="62"/>
        <v>0</v>
      </c>
      <c r="AI265" s="11">
        <f t="shared" si="63"/>
        <v>0</v>
      </c>
      <c r="AJ265" s="11">
        <f t="shared" si="64"/>
        <v>0</v>
      </c>
      <c r="AK265" s="11">
        <f t="shared" si="65"/>
        <v>0</v>
      </c>
      <c r="AL265" s="11" t="str">
        <f t="shared" si="66"/>
        <v/>
      </c>
      <c r="AM265" s="11" t="str">
        <f t="shared" si="67"/>
        <v/>
      </c>
      <c r="AN265" s="11" t="str">
        <f>IF(AND($O265=$B$4,OR($Q265="COMMUN",$Q265=$D$4),$R265="POS"),COUNTIFS($O$83:$O265,$B$4,$Q$83:$Q265,"COMMUN",$R$83:$R265,"POS")+COUNTIFS($O$83:$O265,$B$4,$Q$83:$Q265,$D$4,$R$83:$R265,"POS"),"")</f>
        <v/>
      </c>
      <c r="AO265" s="11" t="str">
        <f t="shared" si="68"/>
        <v/>
      </c>
      <c r="AP265" s="11" t="str">
        <f t="shared" si="69"/>
        <v/>
      </c>
      <c r="AQ265" s="11">
        <f t="shared" si="70"/>
        <v>0</v>
      </c>
    </row>
    <row r="266" spans="1:43" ht="80.099999999999994" customHeight="1">
      <c r="A266" s="45" t="s">
        <v>1201</v>
      </c>
      <c r="B266" s="7" t="s">
        <v>620</v>
      </c>
      <c r="C266" s="7" t="s">
        <v>1202</v>
      </c>
      <c r="D266" s="7" t="s">
        <v>622</v>
      </c>
      <c r="E266" s="7" t="s">
        <v>623</v>
      </c>
      <c r="F266" s="7" t="s">
        <v>624</v>
      </c>
      <c r="G266" s="7" t="s">
        <v>625</v>
      </c>
      <c r="H266" s="7" t="s">
        <v>626</v>
      </c>
      <c r="I266" s="7" t="s">
        <v>627</v>
      </c>
      <c r="J266" s="7" t="s">
        <v>628</v>
      </c>
      <c r="K266" s="7" t="s">
        <v>629</v>
      </c>
      <c r="L266" s="11">
        <f t="shared" si="71"/>
        <v>5</v>
      </c>
      <c r="M266" s="11" t="str">
        <f t="shared" si="72"/>
        <v>OK</v>
      </c>
      <c r="N266" s="44" t="s">
        <v>425</v>
      </c>
      <c r="O266" s="44" t="s">
        <v>165</v>
      </c>
      <c r="P266" s="44">
        <v>4</v>
      </c>
      <c r="Q266" s="44" t="s">
        <v>51</v>
      </c>
      <c r="R266" s="44" t="s">
        <v>52</v>
      </c>
      <c r="S266" s="44">
        <v>0</v>
      </c>
      <c r="T266" s="44">
        <v>0</v>
      </c>
      <c r="U266" s="44" t="s">
        <v>620</v>
      </c>
      <c r="V266" s="44" t="s">
        <v>1203</v>
      </c>
      <c r="W266" s="44"/>
      <c r="X266" s="44"/>
      <c r="Y266" s="44"/>
      <c r="Z266" s="44"/>
      <c r="AA266" s="44"/>
      <c r="AB266" s="44" t="s">
        <v>625</v>
      </c>
      <c r="AC266" s="44" t="s">
        <v>626</v>
      </c>
      <c r="AD266" s="44" t="s">
        <v>813</v>
      </c>
      <c r="AE266" s="44" t="s">
        <v>550</v>
      </c>
      <c r="AF266" s="11">
        <f t="shared" si="60"/>
        <v>0</v>
      </c>
      <c r="AG266" s="11">
        <f t="shared" si="61"/>
        <v>0</v>
      </c>
      <c r="AH266" s="11">
        <f t="shared" si="62"/>
        <v>0</v>
      </c>
      <c r="AI266" s="11">
        <f t="shared" si="63"/>
        <v>0</v>
      </c>
      <c r="AJ266" s="11">
        <f t="shared" si="64"/>
        <v>0</v>
      </c>
      <c r="AK266" s="11">
        <f t="shared" si="65"/>
        <v>0</v>
      </c>
      <c r="AL266" s="11" t="str">
        <f t="shared" si="66"/>
        <v/>
      </c>
      <c r="AM266" s="11" t="str">
        <f t="shared" si="67"/>
        <v/>
      </c>
      <c r="AN266" s="11" t="str">
        <f>IF(AND($O266=$B$4,OR($Q266="COMMUN",$Q266=$D$4),$R266="POS"),COUNTIFS($O$83:$O266,$B$4,$Q$83:$Q266,"COMMUN",$R$83:$R266,"POS")+COUNTIFS($O$83:$O266,$B$4,$Q$83:$Q266,$D$4,$R$83:$R266,"POS"),"")</f>
        <v/>
      </c>
      <c r="AO266" s="11" t="str">
        <f t="shared" si="68"/>
        <v/>
      </c>
      <c r="AP266" s="11" t="str">
        <f t="shared" si="69"/>
        <v/>
      </c>
      <c r="AQ266" s="11">
        <f t="shared" si="70"/>
        <v>0</v>
      </c>
    </row>
    <row r="267" spans="1:43" ht="80.099999999999994" customHeight="1">
      <c r="A267" s="45" t="s">
        <v>1204</v>
      </c>
      <c r="B267" s="7" t="s">
        <v>620</v>
      </c>
      <c r="C267" s="7" t="s">
        <v>1205</v>
      </c>
      <c r="D267" s="7" t="s">
        <v>622</v>
      </c>
      <c r="E267" s="7" t="s">
        <v>623</v>
      </c>
      <c r="F267" s="7" t="s">
        <v>624</v>
      </c>
      <c r="G267" s="7" t="s">
        <v>625</v>
      </c>
      <c r="H267" s="7" t="s">
        <v>626</v>
      </c>
      <c r="I267" s="7" t="s">
        <v>627</v>
      </c>
      <c r="J267" s="7" t="s">
        <v>628</v>
      </c>
      <c r="K267" s="7" t="s">
        <v>629</v>
      </c>
      <c r="L267" s="11">
        <f t="shared" si="71"/>
        <v>5</v>
      </c>
      <c r="M267" s="11" t="str">
        <f t="shared" si="72"/>
        <v>OK</v>
      </c>
      <c r="N267" s="44" t="s">
        <v>426</v>
      </c>
      <c r="O267" s="44" t="s">
        <v>165</v>
      </c>
      <c r="P267" s="44">
        <v>5</v>
      </c>
      <c r="Q267" s="44" t="s">
        <v>51</v>
      </c>
      <c r="R267" s="44" t="s">
        <v>52</v>
      </c>
      <c r="S267" s="44">
        <v>0</v>
      </c>
      <c r="T267" s="44">
        <v>0</v>
      </c>
      <c r="U267" s="44" t="s">
        <v>620</v>
      </c>
      <c r="V267" s="44" t="s">
        <v>1206</v>
      </c>
      <c r="W267" s="44"/>
      <c r="X267" s="44"/>
      <c r="Y267" s="44"/>
      <c r="Z267" s="44"/>
      <c r="AA267" s="44"/>
      <c r="AB267" s="44" t="s">
        <v>625</v>
      </c>
      <c r="AC267" s="44" t="s">
        <v>626</v>
      </c>
      <c r="AD267" s="44" t="s">
        <v>813</v>
      </c>
      <c r="AE267" s="44" t="s">
        <v>550</v>
      </c>
      <c r="AF267" s="11">
        <f t="shared" si="60"/>
        <v>0</v>
      </c>
      <c r="AG267" s="11">
        <f t="shared" si="61"/>
        <v>0</v>
      </c>
      <c r="AH267" s="11">
        <f t="shared" si="62"/>
        <v>0</v>
      </c>
      <c r="AI267" s="11">
        <f t="shared" si="63"/>
        <v>0</v>
      </c>
      <c r="AJ267" s="11">
        <f t="shared" si="64"/>
        <v>0</v>
      </c>
      <c r="AK267" s="11">
        <f t="shared" si="65"/>
        <v>0</v>
      </c>
      <c r="AL267" s="11" t="str">
        <f t="shared" si="66"/>
        <v/>
      </c>
      <c r="AM267" s="11" t="str">
        <f t="shared" si="67"/>
        <v/>
      </c>
      <c r="AN267" s="11" t="str">
        <f>IF(AND($O267=$B$4,OR($Q267="COMMUN",$Q267=$D$4),$R267="POS"),COUNTIFS($O$83:$O267,$B$4,$Q$83:$Q267,"COMMUN",$R$83:$R267,"POS")+COUNTIFS($O$83:$O267,$B$4,$Q$83:$Q267,$D$4,$R$83:$R267,"POS"),"")</f>
        <v/>
      </c>
      <c r="AO267" s="11" t="str">
        <f t="shared" si="68"/>
        <v/>
      </c>
      <c r="AP267" s="11" t="str">
        <f t="shared" si="69"/>
        <v/>
      </c>
      <c r="AQ267" s="11">
        <f t="shared" si="70"/>
        <v>0</v>
      </c>
    </row>
    <row r="268" spans="1:43" ht="80.099999999999994" customHeight="1">
      <c r="A268" s="45" t="s">
        <v>1207</v>
      </c>
      <c r="B268" s="7" t="s">
        <v>620</v>
      </c>
      <c r="C268" s="7" t="s">
        <v>1208</v>
      </c>
      <c r="D268" s="7" t="s">
        <v>622</v>
      </c>
      <c r="E268" s="7" t="s">
        <v>623</v>
      </c>
      <c r="F268" s="7" t="s">
        <v>624</v>
      </c>
      <c r="G268" s="7" t="s">
        <v>625</v>
      </c>
      <c r="H268" s="7" t="s">
        <v>626</v>
      </c>
      <c r="I268" s="7" t="s">
        <v>627</v>
      </c>
      <c r="J268" s="7" t="s">
        <v>628</v>
      </c>
      <c r="K268" s="7" t="s">
        <v>629</v>
      </c>
      <c r="L268" s="11">
        <f t="shared" si="71"/>
        <v>5</v>
      </c>
      <c r="M268" s="11" t="str">
        <f t="shared" si="72"/>
        <v>OK</v>
      </c>
      <c r="N268" s="44" t="s">
        <v>427</v>
      </c>
      <c r="O268" s="44" t="s">
        <v>100</v>
      </c>
      <c r="P268" s="44">
        <v>1</v>
      </c>
      <c r="Q268" s="44" t="s">
        <v>51</v>
      </c>
      <c r="R268" s="44" t="s">
        <v>52</v>
      </c>
      <c r="S268" s="44">
        <v>0</v>
      </c>
      <c r="T268" s="44">
        <v>0</v>
      </c>
      <c r="U268" s="44" t="s">
        <v>620</v>
      </c>
      <c r="V268" s="44" t="s">
        <v>1209</v>
      </c>
      <c r="W268" s="44"/>
      <c r="X268" s="44"/>
      <c r="Y268" s="44"/>
      <c r="Z268" s="44"/>
      <c r="AA268" s="44"/>
      <c r="AB268" s="44" t="s">
        <v>625</v>
      </c>
      <c r="AC268" s="44" t="s">
        <v>626</v>
      </c>
      <c r="AD268" s="44" t="s">
        <v>813</v>
      </c>
      <c r="AE268" s="44" t="s">
        <v>550</v>
      </c>
      <c r="AF268" s="11">
        <f t="shared" si="60"/>
        <v>0</v>
      </c>
      <c r="AG268" s="11">
        <f t="shared" si="61"/>
        <v>0</v>
      </c>
      <c r="AH268" s="11">
        <f t="shared" si="62"/>
        <v>0</v>
      </c>
      <c r="AI268" s="11">
        <f t="shared" si="63"/>
        <v>0</v>
      </c>
      <c r="AJ268" s="11">
        <f t="shared" si="64"/>
        <v>0</v>
      </c>
      <c r="AK268" s="11">
        <f t="shared" si="65"/>
        <v>0</v>
      </c>
      <c r="AL268" s="11" t="str">
        <f t="shared" si="66"/>
        <v/>
      </c>
      <c r="AM268" s="11" t="str">
        <f t="shared" si="67"/>
        <v/>
      </c>
      <c r="AN268" s="11" t="str">
        <f>IF(AND($O268=$B$4,OR($Q268="COMMUN",$Q268=$D$4),$R268="POS"),COUNTIFS($O$83:$O268,$B$4,$Q$83:$Q268,"COMMUN",$R$83:$R268,"POS")+COUNTIFS($O$83:$O268,$B$4,$Q$83:$Q268,$D$4,$R$83:$R268,"POS"),"")</f>
        <v/>
      </c>
      <c r="AO268" s="11" t="str">
        <f t="shared" si="68"/>
        <v/>
      </c>
      <c r="AP268" s="11" t="str">
        <f t="shared" si="69"/>
        <v/>
      </c>
      <c r="AQ268" s="11">
        <f t="shared" si="70"/>
        <v>0</v>
      </c>
    </row>
    <row r="269" spans="1:43" ht="80.099999999999994" customHeight="1">
      <c r="A269" s="45" t="s">
        <v>1210</v>
      </c>
      <c r="B269" s="7" t="s">
        <v>620</v>
      </c>
      <c r="C269" s="7" t="s">
        <v>1211</v>
      </c>
      <c r="D269" s="7" t="s">
        <v>622</v>
      </c>
      <c r="E269" s="7" t="s">
        <v>623</v>
      </c>
      <c r="F269" s="7" t="s">
        <v>624</v>
      </c>
      <c r="G269" s="7" t="s">
        <v>625</v>
      </c>
      <c r="H269" s="7" t="s">
        <v>626</v>
      </c>
      <c r="I269" s="7" t="s">
        <v>627</v>
      </c>
      <c r="J269" s="7" t="s">
        <v>628</v>
      </c>
      <c r="K269" s="7" t="s">
        <v>629</v>
      </c>
      <c r="L269" s="11">
        <f t="shared" si="71"/>
        <v>5</v>
      </c>
      <c r="M269" s="11" t="str">
        <f t="shared" si="72"/>
        <v>OK</v>
      </c>
      <c r="N269" s="44" t="s">
        <v>428</v>
      </c>
      <c r="O269" s="44" t="s">
        <v>100</v>
      </c>
      <c r="P269" s="44">
        <v>2</v>
      </c>
      <c r="Q269" s="44" t="s">
        <v>51</v>
      </c>
      <c r="R269" s="44" t="s">
        <v>52</v>
      </c>
      <c r="S269" s="44">
        <v>0</v>
      </c>
      <c r="T269" s="44">
        <v>0</v>
      </c>
      <c r="U269" s="44" t="s">
        <v>620</v>
      </c>
      <c r="V269" s="44" t="s">
        <v>1212</v>
      </c>
      <c r="W269" s="44"/>
      <c r="X269" s="44"/>
      <c r="Y269" s="44"/>
      <c r="Z269" s="44"/>
      <c r="AA269" s="44"/>
      <c r="AB269" s="44" t="s">
        <v>625</v>
      </c>
      <c r="AC269" s="44" t="s">
        <v>626</v>
      </c>
      <c r="AD269" s="44" t="s">
        <v>813</v>
      </c>
      <c r="AE269" s="44" t="s">
        <v>550</v>
      </c>
      <c r="AF269" s="11">
        <f t="shared" si="60"/>
        <v>0</v>
      </c>
      <c r="AG269" s="11">
        <f t="shared" si="61"/>
        <v>0</v>
      </c>
      <c r="AH269" s="11">
        <f t="shared" si="62"/>
        <v>0</v>
      </c>
      <c r="AI269" s="11">
        <f t="shared" si="63"/>
        <v>0</v>
      </c>
      <c r="AJ269" s="11">
        <f t="shared" si="64"/>
        <v>0</v>
      </c>
      <c r="AK269" s="11">
        <f t="shared" si="65"/>
        <v>0</v>
      </c>
      <c r="AL269" s="11" t="str">
        <f t="shared" si="66"/>
        <v/>
      </c>
      <c r="AM269" s="11" t="str">
        <f t="shared" si="67"/>
        <v/>
      </c>
      <c r="AN269" s="11" t="str">
        <f>IF(AND($O269=$B$4,OR($Q269="COMMUN",$Q269=$D$4),$R269="POS"),COUNTIFS($O$83:$O269,$B$4,$Q$83:$Q269,"COMMUN",$R$83:$R269,"POS")+COUNTIFS($O$83:$O269,$B$4,$Q$83:$Q269,$D$4,$R$83:$R269,"POS"),"")</f>
        <v/>
      </c>
      <c r="AO269" s="11" t="str">
        <f t="shared" si="68"/>
        <v/>
      </c>
      <c r="AP269" s="11" t="str">
        <f t="shared" si="69"/>
        <v/>
      </c>
      <c r="AQ269" s="11">
        <f t="shared" si="70"/>
        <v>0</v>
      </c>
    </row>
    <row r="270" spans="1:43" ht="80.099999999999994" customHeight="1">
      <c r="A270" s="45" t="s">
        <v>1213</v>
      </c>
      <c r="B270" s="7" t="s">
        <v>620</v>
      </c>
      <c r="C270" s="7" t="s">
        <v>1214</v>
      </c>
      <c r="D270" s="7" t="s">
        <v>622</v>
      </c>
      <c r="E270" s="7" t="s">
        <v>623</v>
      </c>
      <c r="F270" s="7" t="s">
        <v>624</v>
      </c>
      <c r="G270" s="7" t="s">
        <v>625</v>
      </c>
      <c r="H270" s="7" t="s">
        <v>626</v>
      </c>
      <c r="I270" s="7" t="s">
        <v>627</v>
      </c>
      <c r="J270" s="7" t="s">
        <v>628</v>
      </c>
      <c r="K270" s="7" t="s">
        <v>629</v>
      </c>
      <c r="L270" s="11">
        <f t="shared" si="71"/>
        <v>5</v>
      </c>
      <c r="M270" s="11" t="str">
        <f t="shared" si="72"/>
        <v>OK</v>
      </c>
      <c r="N270" s="44" t="s">
        <v>429</v>
      </c>
      <c r="O270" s="44" t="s">
        <v>100</v>
      </c>
      <c r="P270" s="44">
        <v>3</v>
      </c>
      <c r="Q270" s="44" t="s">
        <v>51</v>
      </c>
      <c r="R270" s="44" t="s">
        <v>52</v>
      </c>
      <c r="S270" s="44">
        <v>0</v>
      </c>
      <c r="T270" s="44">
        <v>0</v>
      </c>
      <c r="U270" s="44" t="s">
        <v>620</v>
      </c>
      <c r="V270" s="44" t="s">
        <v>1215</v>
      </c>
      <c r="W270" s="44"/>
      <c r="X270" s="44"/>
      <c r="Y270" s="44"/>
      <c r="Z270" s="44"/>
      <c r="AA270" s="44"/>
      <c r="AB270" s="44" t="s">
        <v>625</v>
      </c>
      <c r="AC270" s="44" t="s">
        <v>626</v>
      </c>
      <c r="AD270" s="44" t="s">
        <v>813</v>
      </c>
      <c r="AE270" s="44" t="s">
        <v>550</v>
      </c>
      <c r="AF270" s="11">
        <f t="shared" si="60"/>
        <v>0</v>
      </c>
      <c r="AG270" s="11">
        <f t="shared" si="61"/>
        <v>0</v>
      </c>
      <c r="AH270" s="11">
        <f t="shared" si="62"/>
        <v>0</v>
      </c>
      <c r="AI270" s="11">
        <f t="shared" si="63"/>
        <v>0</v>
      </c>
      <c r="AJ270" s="11">
        <f t="shared" si="64"/>
        <v>0</v>
      </c>
      <c r="AK270" s="11">
        <f t="shared" si="65"/>
        <v>0</v>
      </c>
      <c r="AL270" s="11" t="str">
        <f t="shared" si="66"/>
        <v/>
      </c>
      <c r="AM270" s="11" t="str">
        <f t="shared" si="67"/>
        <v/>
      </c>
      <c r="AN270" s="11" t="str">
        <f>IF(AND($O270=$B$4,OR($Q270="COMMUN",$Q270=$D$4),$R270="POS"),COUNTIFS($O$83:$O270,$B$4,$Q$83:$Q270,"COMMUN",$R$83:$R270,"POS")+COUNTIFS($O$83:$O270,$B$4,$Q$83:$Q270,$D$4,$R$83:$R270,"POS"),"")</f>
        <v/>
      </c>
      <c r="AO270" s="11" t="str">
        <f t="shared" si="68"/>
        <v/>
      </c>
      <c r="AP270" s="11" t="str">
        <f t="shared" si="69"/>
        <v/>
      </c>
      <c r="AQ270" s="11">
        <f t="shared" si="70"/>
        <v>0</v>
      </c>
    </row>
    <row r="271" spans="1:43" ht="80.099999999999994" customHeight="1">
      <c r="A271" s="45" t="s">
        <v>1216</v>
      </c>
      <c r="B271" s="7" t="s">
        <v>620</v>
      </c>
      <c r="C271" s="7" t="s">
        <v>1217</v>
      </c>
      <c r="D271" s="7" t="s">
        <v>622</v>
      </c>
      <c r="E271" s="7" t="s">
        <v>623</v>
      </c>
      <c r="F271" s="7" t="s">
        <v>624</v>
      </c>
      <c r="G271" s="7" t="s">
        <v>625</v>
      </c>
      <c r="H271" s="7" t="s">
        <v>626</v>
      </c>
      <c r="I271" s="7" t="s">
        <v>627</v>
      </c>
      <c r="J271" s="7" t="s">
        <v>628</v>
      </c>
      <c r="K271" s="7" t="s">
        <v>629</v>
      </c>
      <c r="L271" s="11">
        <f t="shared" si="71"/>
        <v>5</v>
      </c>
      <c r="M271" s="11" t="str">
        <f t="shared" si="72"/>
        <v>OK</v>
      </c>
      <c r="N271" s="44" t="s">
        <v>430</v>
      </c>
      <c r="O271" s="44" t="s">
        <v>100</v>
      </c>
      <c r="P271" s="44">
        <v>4</v>
      </c>
      <c r="Q271" s="44" t="s">
        <v>51</v>
      </c>
      <c r="R271" s="44" t="s">
        <v>52</v>
      </c>
      <c r="S271" s="44">
        <v>0</v>
      </c>
      <c r="T271" s="44">
        <v>0</v>
      </c>
      <c r="U271" s="44" t="s">
        <v>620</v>
      </c>
      <c r="V271" s="44" t="s">
        <v>1218</v>
      </c>
      <c r="W271" s="44"/>
      <c r="X271" s="44"/>
      <c r="Y271" s="44"/>
      <c r="Z271" s="44"/>
      <c r="AA271" s="44"/>
      <c r="AB271" s="44" t="s">
        <v>625</v>
      </c>
      <c r="AC271" s="44" t="s">
        <v>626</v>
      </c>
      <c r="AD271" s="44" t="s">
        <v>813</v>
      </c>
      <c r="AE271" s="44" t="s">
        <v>550</v>
      </c>
      <c r="AF271" s="11">
        <f t="shared" si="60"/>
        <v>0</v>
      </c>
      <c r="AG271" s="11">
        <f t="shared" si="61"/>
        <v>0</v>
      </c>
      <c r="AH271" s="11">
        <f t="shared" si="62"/>
        <v>0</v>
      </c>
      <c r="AI271" s="11">
        <f t="shared" si="63"/>
        <v>0</v>
      </c>
      <c r="AJ271" s="11">
        <f t="shared" si="64"/>
        <v>0</v>
      </c>
      <c r="AK271" s="11">
        <f t="shared" si="65"/>
        <v>0</v>
      </c>
      <c r="AL271" s="11" t="str">
        <f t="shared" si="66"/>
        <v/>
      </c>
      <c r="AM271" s="11" t="str">
        <f t="shared" si="67"/>
        <v/>
      </c>
      <c r="AN271" s="11" t="str">
        <f>IF(AND($O271=$B$4,OR($Q271="COMMUN",$Q271=$D$4),$R271="POS"),COUNTIFS($O$83:$O271,$B$4,$Q$83:$Q271,"COMMUN",$R$83:$R271,"POS")+COUNTIFS($O$83:$O271,$B$4,$Q$83:$Q271,$D$4,$R$83:$R271,"POS"),"")</f>
        <v/>
      </c>
      <c r="AO271" s="11" t="str">
        <f t="shared" si="68"/>
        <v/>
      </c>
      <c r="AP271" s="11" t="str">
        <f t="shared" si="69"/>
        <v/>
      </c>
      <c r="AQ271" s="11">
        <f t="shared" si="70"/>
        <v>0</v>
      </c>
    </row>
    <row r="272" spans="1:43" ht="80.099999999999994" customHeight="1">
      <c r="A272" s="45" t="s">
        <v>1219</v>
      </c>
      <c r="B272" s="7" t="s">
        <v>620</v>
      </c>
      <c r="C272" s="7" t="s">
        <v>1220</v>
      </c>
      <c r="D272" s="7" t="s">
        <v>622</v>
      </c>
      <c r="E272" s="7" t="s">
        <v>623</v>
      </c>
      <c r="F272" s="7" t="s">
        <v>624</v>
      </c>
      <c r="G272" s="7" t="s">
        <v>625</v>
      </c>
      <c r="H272" s="7" t="s">
        <v>626</v>
      </c>
      <c r="I272" s="7" t="s">
        <v>627</v>
      </c>
      <c r="J272" s="7" t="s">
        <v>628</v>
      </c>
      <c r="K272" s="7" t="s">
        <v>629</v>
      </c>
      <c r="L272" s="11">
        <f t="shared" si="71"/>
        <v>5</v>
      </c>
      <c r="M272" s="11" t="str">
        <f t="shared" si="72"/>
        <v>OK</v>
      </c>
      <c r="N272" s="44" t="s">
        <v>431</v>
      </c>
      <c r="O272" s="44" t="s">
        <v>100</v>
      </c>
      <c r="P272" s="44">
        <v>5</v>
      </c>
      <c r="Q272" s="44" t="s">
        <v>51</v>
      </c>
      <c r="R272" s="44" t="s">
        <v>52</v>
      </c>
      <c r="S272" s="44">
        <v>0</v>
      </c>
      <c r="T272" s="44">
        <v>0</v>
      </c>
      <c r="U272" s="44" t="s">
        <v>620</v>
      </c>
      <c r="V272" s="44" t="s">
        <v>1221</v>
      </c>
      <c r="W272" s="44"/>
      <c r="X272" s="44"/>
      <c r="Y272" s="44"/>
      <c r="Z272" s="44"/>
      <c r="AA272" s="44"/>
      <c r="AB272" s="44" t="s">
        <v>625</v>
      </c>
      <c r="AC272" s="44" t="s">
        <v>626</v>
      </c>
      <c r="AD272" s="44" t="s">
        <v>813</v>
      </c>
      <c r="AE272" s="44" t="s">
        <v>550</v>
      </c>
      <c r="AF272" s="11">
        <f t="shared" si="60"/>
        <v>0</v>
      </c>
      <c r="AG272" s="11">
        <f t="shared" si="61"/>
        <v>0</v>
      </c>
      <c r="AH272" s="11">
        <f t="shared" si="62"/>
        <v>0</v>
      </c>
      <c r="AI272" s="11">
        <f t="shared" si="63"/>
        <v>0</v>
      </c>
      <c r="AJ272" s="11">
        <f t="shared" si="64"/>
        <v>0</v>
      </c>
      <c r="AK272" s="11">
        <f t="shared" si="65"/>
        <v>0</v>
      </c>
      <c r="AL272" s="11" t="str">
        <f t="shared" si="66"/>
        <v/>
      </c>
      <c r="AM272" s="11" t="str">
        <f t="shared" si="67"/>
        <v/>
      </c>
      <c r="AN272" s="11" t="str">
        <f>IF(AND($O272=$B$4,OR($Q272="COMMUN",$Q272=$D$4),$R272="POS"),COUNTIFS($O$83:$O272,$B$4,$Q$83:$Q272,"COMMUN",$R$83:$R272,"POS")+COUNTIFS($O$83:$O272,$B$4,$Q$83:$Q272,$D$4,$R$83:$R272,"POS"),"")</f>
        <v/>
      </c>
      <c r="AO272" s="11" t="str">
        <f t="shared" si="68"/>
        <v/>
      </c>
      <c r="AP272" s="11" t="str">
        <f t="shared" si="69"/>
        <v/>
      </c>
      <c r="AQ272" s="11">
        <f t="shared" si="70"/>
        <v>0</v>
      </c>
    </row>
    <row r="273" spans="1:43" ht="80.099999999999994" customHeight="1">
      <c r="A273" s="45" t="s">
        <v>1222</v>
      </c>
      <c r="B273" s="7" t="s">
        <v>620</v>
      </c>
      <c r="C273" s="7" t="s">
        <v>1223</v>
      </c>
      <c r="D273" s="7" t="s">
        <v>622</v>
      </c>
      <c r="E273" s="7" t="s">
        <v>623</v>
      </c>
      <c r="F273" s="7" t="s">
        <v>624</v>
      </c>
      <c r="G273" s="7" t="s">
        <v>625</v>
      </c>
      <c r="H273" s="7" t="s">
        <v>626</v>
      </c>
      <c r="I273" s="7" t="s">
        <v>627</v>
      </c>
      <c r="J273" s="7" t="s">
        <v>628</v>
      </c>
      <c r="K273" s="7" t="s">
        <v>629</v>
      </c>
      <c r="L273" s="11">
        <f t="shared" si="71"/>
        <v>5</v>
      </c>
      <c r="M273" s="11" t="str">
        <f t="shared" si="72"/>
        <v>OK</v>
      </c>
      <c r="N273" s="44" t="s">
        <v>432</v>
      </c>
      <c r="O273" s="44" t="s">
        <v>169</v>
      </c>
      <c r="P273" s="44">
        <v>1</v>
      </c>
      <c r="Q273" s="44" t="s">
        <v>51</v>
      </c>
      <c r="R273" s="44" t="s">
        <v>52</v>
      </c>
      <c r="S273" s="44">
        <v>0</v>
      </c>
      <c r="T273" s="44">
        <v>0</v>
      </c>
      <c r="U273" s="44" t="s">
        <v>620</v>
      </c>
      <c r="V273" s="44" t="s">
        <v>1224</v>
      </c>
      <c r="W273" s="44"/>
      <c r="X273" s="44"/>
      <c r="Y273" s="44"/>
      <c r="Z273" s="44"/>
      <c r="AA273" s="44"/>
      <c r="AB273" s="44" t="s">
        <v>625</v>
      </c>
      <c r="AC273" s="44" t="s">
        <v>626</v>
      </c>
      <c r="AD273" s="44" t="s">
        <v>813</v>
      </c>
      <c r="AE273" s="44" t="s">
        <v>550</v>
      </c>
      <c r="AF273" s="11">
        <f t="shared" si="60"/>
        <v>0</v>
      </c>
      <c r="AG273" s="11">
        <f t="shared" si="61"/>
        <v>0</v>
      </c>
      <c r="AH273" s="11">
        <f t="shared" si="62"/>
        <v>0</v>
      </c>
      <c r="AI273" s="11">
        <f t="shared" si="63"/>
        <v>0</v>
      </c>
      <c r="AJ273" s="11">
        <f t="shared" si="64"/>
        <v>0</v>
      </c>
      <c r="AK273" s="11">
        <f t="shared" si="65"/>
        <v>0</v>
      </c>
      <c r="AL273" s="11" t="str">
        <f t="shared" si="66"/>
        <v/>
      </c>
      <c r="AM273" s="11" t="str">
        <f t="shared" si="67"/>
        <v/>
      </c>
      <c r="AN273" s="11" t="str">
        <f>IF(AND($O273=$B$4,OR($Q273="COMMUN",$Q273=$D$4),$R273="POS"),COUNTIFS($O$83:$O273,$B$4,$Q$83:$Q273,"COMMUN",$R$83:$R273,"POS")+COUNTIFS($O$83:$O273,$B$4,$Q$83:$Q273,$D$4,$R$83:$R273,"POS"),"")</f>
        <v/>
      </c>
      <c r="AO273" s="11" t="str">
        <f t="shared" si="68"/>
        <v/>
      </c>
      <c r="AP273" s="11" t="str">
        <f t="shared" si="69"/>
        <v/>
      </c>
      <c r="AQ273" s="11">
        <f t="shared" si="70"/>
        <v>0</v>
      </c>
    </row>
    <row r="274" spans="1:43" ht="80.099999999999994" customHeight="1">
      <c r="A274" s="45" t="s">
        <v>1225</v>
      </c>
      <c r="B274" s="7" t="s">
        <v>620</v>
      </c>
      <c r="C274" s="7" t="s">
        <v>1226</v>
      </c>
      <c r="D274" s="7" t="s">
        <v>622</v>
      </c>
      <c r="E274" s="7" t="s">
        <v>623</v>
      </c>
      <c r="F274" s="7" t="s">
        <v>624</v>
      </c>
      <c r="G274" s="7" t="s">
        <v>625</v>
      </c>
      <c r="H274" s="7" t="s">
        <v>626</v>
      </c>
      <c r="I274" s="7" t="s">
        <v>627</v>
      </c>
      <c r="J274" s="7" t="s">
        <v>628</v>
      </c>
      <c r="K274" s="7" t="s">
        <v>629</v>
      </c>
      <c r="L274" s="11">
        <f t="shared" si="71"/>
        <v>5</v>
      </c>
      <c r="M274" s="11" t="str">
        <f t="shared" si="72"/>
        <v>OK</v>
      </c>
      <c r="N274" s="44" t="s">
        <v>433</v>
      </c>
      <c r="O274" s="44" t="s">
        <v>169</v>
      </c>
      <c r="P274" s="44">
        <v>2</v>
      </c>
      <c r="Q274" s="44" t="s">
        <v>51</v>
      </c>
      <c r="R274" s="44" t="s">
        <v>52</v>
      </c>
      <c r="S274" s="44">
        <v>0</v>
      </c>
      <c r="T274" s="44">
        <v>0</v>
      </c>
      <c r="U274" s="44" t="s">
        <v>620</v>
      </c>
      <c r="V274" s="44" t="s">
        <v>1227</v>
      </c>
      <c r="W274" s="44"/>
      <c r="X274" s="44"/>
      <c r="Y274" s="44"/>
      <c r="Z274" s="44"/>
      <c r="AA274" s="44"/>
      <c r="AB274" s="44" t="s">
        <v>625</v>
      </c>
      <c r="AC274" s="44" t="s">
        <v>626</v>
      </c>
      <c r="AD274" s="44" t="s">
        <v>813</v>
      </c>
      <c r="AE274" s="44" t="s">
        <v>550</v>
      </c>
      <c r="AF274" s="11">
        <f t="shared" si="60"/>
        <v>0</v>
      </c>
      <c r="AG274" s="11">
        <f t="shared" si="61"/>
        <v>0</v>
      </c>
      <c r="AH274" s="11">
        <f t="shared" si="62"/>
        <v>0</v>
      </c>
      <c r="AI274" s="11">
        <f t="shared" si="63"/>
        <v>0</v>
      </c>
      <c r="AJ274" s="11">
        <f t="shared" si="64"/>
        <v>0</v>
      </c>
      <c r="AK274" s="11">
        <f t="shared" si="65"/>
        <v>0</v>
      </c>
      <c r="AL274" s="11" t="str">
        <f t="shared" si="66"/>
        <v/>
      </c>
      <c r="AM274" s="11" t="str">
        <f t="shared" si="67"/>
        <v/>
      </c>
      <c r="AN274" s="11" t="str">
        <f>IF(AND($O274=$B$4,OR($Q274="COMMUN",$Q274=$D$4),$R274="POS"),COUNTIFS($O$83:$O274,$B$4,$Q$83:$Q274,"COMMUN",$R$83:$R274,"POS")+COUNTIFS($O$83:$O274,$B$4,$Q$83:$Q274,$D$4,$R$83:$R274,"POS"),"")</f>
        <v/>
      </c>
      <c r="AO274" s="11" t="str">
        <f t="shared" si="68"/>
        <v/>
      </c>
      <c r="AP274" s="11" t="str">
        <f t="shared" si="69"/>
        <v/>
      </c>
      <c r="AQ274" s="11">
        <f t="shared" si="70"/>
        <v>0</v>
      </c>
    </row>
    <row r="275" spans="1:43" ht="80.099999999999994" customHeight="1">
      <c r="A275" s="45" t="s">
        <v>1228</v>
      </c>
      <c r="B275" s="7" t="s">
        <v>620</v>
      </c>
      <c r="C275" s="7" t="s">
        <v>1229</v>
      </c>
      <c r="D275" s="7" t="s">
        <v>622</v>
      </c>
      <c r="E275" s="7" t="s">
        <v>623</v>
      </c>
      <c r="F275" s="7" t="s">
        <v>624</v>
      </c>
      <c r="G275" s="7" t="s">
        <v>625</v>
      </c>
      <c r="H275" s="7" t="s">
        <v>626</v>
      </c>
      <c r="I275" s="7" t="s">
        <v>627</v>
      </c>
      <c r="J275" s="7" t="s">
        <v>628</v>
      </c>
      <c r="K275" s="7" t="s">
        <v>629</v>
      </c>
      <c r="L275" s="11">
        <f t="shared" ref="L275:L282" si="73">COUNTIF($O$83:$O$1082,A275)</f>
        <v>5</v>
      </c>
      <c r="M275" s="11" t="str">
        <f t="shared" ref="M275:M282" si="74">IF(L275&gt;=5,"OK","Critères insuffisants")</f>
        <v>OK</v>
      </c>
      <c r="N275" s="44" t="s">
        <v>434</v>
      </c>
      <c r="O275" s="44" t="s">
        <v>169</v>
      </c>
      <c r="P275" s="44">
        <v>3</v>
      </c>
      <c r="Q275" s="44" t="s">
        <v>51</v>
      </c>
      <c r="R275" s="44" t="s">
        <v>52</v>
      </c>
      <c r="S275" s="44">
        <v>0</v>
      </c>
      <c r="T275" s="44">
        <v>0</v>
      </c>
      <c r="U275" s="44" t="s">
        <v>620</v>
      </c>
      <c r="V275" s="44" t="s">
        <v>1230</v>
      </c>
      <c r="W275" s="44"/>
      <c r="X275" s="44"/>
      <c r="Y275" s="44"/>
      <c r="Z275" s="44"/>
      <c r="AA275" s="44"/>
      <c r="AB275" s="44" t="s">
        <v>625</v>
      </c>
      <c r="AC275" s="44" t="s">
        <v>626</v>
      </c>
      <c r="AD275" s="44" t="s">
        <v>813</v>
      </c>
      <c r="AE275" s="44" t="s">
        <v>550</v>
      </c>
      <c r="AF275" s="11">
        <f t="shared" ref="AF275:AF338" si="75">IF($O275="","",IF(SUMPRODUCT(--($W275:$AA275&lt;&gt;""),--ISNUMBER(SEARCH(" "&amp;$W275:$AA275&amp;" "," "&amp;$K$19&amp;" ")))&gt;0,1,0))</f>
        <v>0</v>
      </c>
      <c r="AG275" s="11">
        <f t="shared" ref="AG275:AG338" si="76">IF($O275="","",IF(SUMPRODUCT(--($W275:$AA275&lt;&gt;""),--ISNUMBER(SEARCH(" "&amp;$W275:$AA275&amp;" "," "&amp;$K$20&amp;" ")))&gt;0,1,0))</f>
        <v>0</v>
      </c>
      <c r="AH275" s="11">
        <f t="shared" ref="AH275:AH338" si="77">IF(AND($AF275=1,OR($Q275="COMMUN",$Q275="CFA"),$R275="POS"),$S275,0)</f>
        <v>0</v>
      </c>
      <c r="AI275" s="11">
        <f t="shared" ref="AI275:AI338" si="78">IF(AND($AF275=1,OR($Q275="COMMUN",$Q275="PRO"),$R275="POS"),$T275,0)</f>
        <v>0</v>
      </c>
      <c r="AJ275" s="11">
        <f t="shared" ref="AJ275:AJ338" si="79">IF(AND($AG275=1,OR($Q275="COMMUN",$Q275="CFA"),$R275="POS"),$S275,0)</f>
        <v>0</v>
      </c>
      <c r="AK275" s="11">
        <f t="shared" ref="AK275:AK338" si="80">IF(AND($AG275=1,OR($Q275="COMMUN",$Q275="PRO"),$R275="POS"),$T275,0)</f>
        <v>0</v>
      </c>
      <c r="AL275" s="11" t="str">
        <f t="shared" ref="AL275:AL338" si="81">IF($O275&lt;&gt;$B$4,"",IF($R275="POS",IF($AF275=1,"Détecté","À compléter"),IF($AF275=1,"Alerte détectée","Non détecté")))</f>
        <v/>
      </c>
      <c r="AM275" s="11" t="str">
        <f t="shared" ref="AM275:AM338" si="82">IF($O275&lt;&gt;$B$4,"",IF($R275="POS",IF($AG275=1,"Détecté","À compléter"),IF($AG275=1,"Alerte détectée","Non détecté")))</f>
        <v/>
      </c>
      <c r="AN275" s="11" t="str">
        <f>IF(AND($O275=$B$4,OR($Q275="COMMUN",$Q275=$D$4),$R275="POS"),COUNTIFS($O$83:$O275,$B$4,$Q$83:$Q275,"COMMUN",$R$83:$R275,"POS")+COUNTIFS($O$83:$O275,$B$4,$Q$83:$Q275,$D$4,$R$83:$R275,"POS"),"")</f>
        <v/>
      </c>
      <c r="AO275" s="11" t="str">
        <f t="shared" ref="AO275:AO338" si="83">IF(AND($O275=$B$4,$AF275=1,OR($R275="NEG",$R275="EXCL")),"⚠","")</f>
        <v/>
      </c>
      <c r="AP275" s="11" t="str">
        <f t="shared" ref="AP275:AP338" si="84">IF(AND($O275=$B$4,$AG275=1,OR($R275="NEG",$R275="EXCL")),"⚠","")</f>
        <v/>
      </c>
      <c r="AQ275" s="11">
        <f t="shared" ref="AQ275:AQ338" si="85">COUNTIF($W275:$AA275,"&lt;&gt;")</f>
        <v>0</v>
      </c>
    </row>
    <row r="276" spans="1:43" ht="80.099999999999994" customHeight="1">
      <c r="A276" s="45" t="s">
        <v>1231</v>
      </c>
      <c r="B276" s="7" t="s">
        <v>620</v>
      </c>
      <c r="C276" s="7" t="s">
        <v>1232</v>
      </c>
      <c r="D276" s="7" t="s">
        <v>622</v>
      </c>
      <c r="E276" s="7" t="s">
        <v>623</v>
      </c>
      <c r="F276" s="7" t="s">
        <v>624</v>
      </c>
      <c r="G276" s="7" t="s">
        <v>625</v>
      </c>
      <c r="H276" s="7" t="s">
        <v>626</v>
      </c>
      <c r="I276" s="7" t="s">
        <v>627</v>
      </c>
      <c r="J276" s="7" t="s">
        <v>628</v>
      </c>
      <c r="K276" s="7" t="s">
        <v>629</v>
      </c>
      <c r="L276" s="11">
        <f t="shared" si="73"/>
        <v>5</v>
      </c>
      <c r="M276" s="11" t="str">
        <f t="shared" si="74"/>
        <v>OK</v>
      </c>
      <c r="N276" s="44" t="s">
        <v>435</v>
      </c>
      <c r="O276" s="44" t="s">
        <v>169</v>
      </c>
      <c r="P276" s="44">
        <v>4</v>
      </c>
      <c r="Q276" s="44" t="s">
        <v>51</v>
      </c>
      <c r="R276" s="44" t="s">
        <v>52</v>
      </c>
      <c r="S276" s="44">
        <v>0</v>
      </c>
      <c r="T276" s="44">
        <v>0</v>
      </c>
      <c r="U276" s="44" t="s">
        <v>620</v>
      </c>
      <c r="V276" s="44" t="s">
        <v>1233</v>
      </c>
      <c r="W276" s="44"/>
      <c r="X276" s="44"/>
      <c r="Y276" s="44"/>
      <c r="Z276" s="44"/>
      <c r="AA276" s="44"/>
      <c r="AB276" s="44" t="s">
        <v>625</v>
      </c>
      <c r="AC276" s="44" t="s">
        <v>626</v>
      </c>
      <c r="AD276" s="44" t="s">
        <v>813</v>
      </c>
      <c r="AE276" s="44" t="s">
        <v>550</v>
      </c>
      <c r="AF276" s="11">
        <f t="shared" si="75"/>
        <v>0</v>
      </c>
      <c r="AG276" s="11">
        <f t="shared" si="76"/>
        <v>0</v>
      </c>
      <c r="AH276" s="11">
        <f t="shared" si="77"/>
        <v>0</v>
      </c>
      <c r="AI276" s="11">
        <f t="shared" si="78"/>
        <v>0</v>
      </c>
      <c r="AJ276" s="11">
        <f t="shared" si="79"/>
        <v>0</v>
      </c>
      <c r="AK276" s="11">
        <f t="shared" si="80"/>
        <v>0</v>
      </c>
      <c r="AL276" s="11" t="str">
        <f t="shared" si="81"/>
        <v/>
      </c>
      <c r="AM276" s="11" t="str">
        <f t="shared" si="82"/>
        <v/>
      </c>
      <c r="AN276" s="11" t="str">
        <f>IF(AND($O276=$B$4,OR($Q276="COMMUN",$Q276=$D$4),$R276="POS"),COUNTIFS($O$83:$O276,$B$4,$Q$83:$Q276,"COMMUN",$R$83:$R276,"POS")+COUNTIFS($O$83:$O276,$B$4,$Q$83:$Q276,$D$4,$R$83:$R276,"POS"),"")</f>
        <v/>
      </c>
      <c r="AO276" s="11" t="str">
        <f t="shared" si="83"/>
        <v/>
      </c>
      <c r="AP276" s="11" t="str">
        <f t="shared" si="84"/>
        <v/>
      </c>
      <c r="AQ276" s="11">
        <f t="shared" si="85"/>
        <v>0</v>
      </c>
    </row>
    <row r="277" spans="1:43" ht="80.099999999999994" customHeight="1">
      <c r="A277" s="45" t="s">
        <v>1234</v>
      </c>
      <c r="B277" s="7" t="s">
        <v>620</v>
      </c>
      <c r="C277" s="7" t="s">
        <v>1235</v>
      </c>
      <c r="D277" s="7" t="s">
        <v>622</v>
      </c>
      <c r="E277" s="7" t="s">
        <v>623</v>
      </c>
      <c r="F277" s="7" t="s">
        <v>624</v>
      </c>
      <c r="G277" s="7" t="s">
        <v>625</v>
      </c>
      <c r="H277" s="7" t="s">
        <v>626</v>
      </c>
      <c r="I277" s="7" t="s">
        <v>627</v>
      </c>
      <c r="J277" s="7" t="s">
        <v>628</v>
      </c>
      <c r="K277" s="7" t="s">
        <v>629</v>
      </c>
      <c r="L277" s="11">
        <f t="shared" si="73"/>
        <v>5</v>
      </c>
      <c r="M277" s="11" t="str">
        <f t="shared" si="74"/>
        <v>OK</v>
      </c>
      <c r="N277" s="44" t="s">
        <v>436</v>
      </c>
      <c r="O277" s="44" t="s">
        <v>169</v>
      </c>
      <c r="P277" s="44">
        <v>5</v>
      </c>
      <c r="Q277" s="44" t="s">
        <v>51</v>
      </c>
      <c r="R277" s="44" t="s">
        <v>52</v>
      </c>
      <c r="S277" s="44">
        <v>0</v>
      </c>
      <c r="T277" s="44">
        <v>0</v>
      </c>
      <c r="U277" s="44" t="s">
        <v>620</v>
      </c>
      <c r="V277" s="44" t="s">
        <v>1236</v>
      </c>
      <c r="W277" s="44"/>
      <c r="X277" s="44"/>
      <c r="Y277" s="44"/>
      <c r="Z277" s="44"/>
      <c r="AA277" s="44"/>
      <c r="AB277" s="44" t="s">
        <v>625</v>
      </c>
      <c r="AC277" s="44" t="s">
        <v>626</v>
      </c>
      <c r="AD277" s="44" t="s">
        <v>813</v>
      </c>
      <c r="AE277" s="44" t="s">
        <v>550</v>
      </c>
      <c r="AF277" s="11">
        <f t="shared" si="75"/>
        <v>0</v>
      </c>
      <c r="AG277" s="11">
        <f t="shared" si="76"/>
        <v>0</v>
      </c>
      <c r="AH277" s="11">
        <f t="shared" si="77"/>
        <v>0</v>
      </c>
      <c r="AI277" s="11">
        <f t="shared" si="78"/>
        <v>0</v>
      </c>
      <c r="AJ277" s="11">
        <f t="shared" si="79"/>
        <v>0</v>
      </c>
      <c r="AK277" s="11">
        <f t="shared" si="80"/>
        <v>0</v>
      </c>
      <c r="AL277" s="11" t="str">
        <f t="shared" si="81"/>
        <v/>
      </c>
      <c r="AM277" s="11" t="str">
        <f t="shared" si="82"/>
        <v/>
      </c>
      <c r="AN277" s="11" t="str">
        <f>IF(AND($O277=$B$4,OR($Q277="COMMUN",$Q277=$D$4),$R277="POS"),COUNTIFS($O$83:$O277,$B$4,$Q$83:$Q277,"COMMUN",$R$83:$R277,"POS")+COUNTIFS($O$83:$O277,$B$4,$Q$83:$Q277,$D$4,$R$83:$R277,"POS"),"")</f>
        <v/>
      </c>
      <c r="AO277" s="11" t="str">
        <f t="shared" si="83"/>
        <v/>
      </c>
      <c r="AP277" s="11" t="str">
        <f t="shared" si="84"/>
        <v/>
      </c>
      <c r="AQ277" s="11">
        <f t="shared" si="85"/>
        <v>0</v>
      </c>
    </row>
    <row r="278" spans="1:43" ht="80.099999999999994" customHeight="1">
      <c r="A278" s="45" t="s">
        <v>1237</v>
      </c>
      <c r="B278" s="7" t="s">
        <v>620</v>
      </c>
      <c r="C278" s="7" t="s">
        <v>1238</v>
      </c>
      <c r="D278" s="7" t="s">
        <v>622</v>
      </c>
      <c r="E278" s="7" t="s">
        <v>623</v>
      </c>
      <c r="F278" s="7" t="s">
        <v>624</v>
      </c>
      <c r="G278" s="7" t="s">
        <v>625</v>
      </c>
      <c r="H278" s="7" t="s">
        <v>626</v>
      </c>
      <c r="I278" s="7" t="s">
        <v>627</v>
      </c>
      <c r="J278" s="7" t="s">
        <v>628</v>
      </c>
      <c r="K278" s="7" t="s">
        <v>629</v>
      </c>
      <c r="L278" s="11">
        <f t="shared" si="73"/>
        <v>5</v>
      </c>
      <c r="M278" s="11" t="str">
        <f t="shared" si="74"/>
        <v>OK</v>
      </c>
      <c r="N278" s="44" t="s">
        <v>437</v>
      </c>
      <c r="O278" s="44" t="s">
        <v>171</v>
      </c>
      <c r="P278" s="44">
        <v>1</v>
      </c>
      <c r="Q278" s="44" t="s">
        <v>51</v>
      </c>
      <c r="R278" s="44" t="s">
        <v>52</v>
      </c>
      <c r="S278" s="44">
        <v>0</v>
      </c>
      <c r="T278" s="44">
        <v>0</v>
      </c>
      <c r="U278" s="44" t="s">
        <v>620</v>
      </c>
      <c r="V278" s="44" t="s">
        <v>1239</v>
      </c>
      <c r="W278" s="44"/>
      <c r="X278" s="44"/>
      <c r="Y278" s="44"/>
      <c r="Z278" s="44"/>
      <c r="AA278" s="44"/>
      <c r="AB278" s="44" t="s">
        <v>625</v>
      </c>
      <c r="AC278" s="44" t="s">
        <v>626</v>
      </c>
      <c r="AD278" s="44" t="s">
        <v>813</v>
      </c>
      <c r="AE278" s="44" t="s">
        <v>550</v>
      </c>
      <c r="AF278" s="11">
        <f t="shared" si="75"/>
        <v>0</v>
      </c>
      <c r="AG278" s="11">
        <f t="shared" si="76"/>
        <v>0</v>
      </c>
      <c r="AH278" s="11">
        <f t="shared" si="77"/>
        <v>0</v>
      </c>
      <c r="AI278" s="11">
        <f t="shared" si="78"/>
        <v>0</v>
      </c>
      <c r="AJ278" s="11">
        <f t="shared" si="79"/>
        <v>0</v>
      </c>
      <c r="AK278" s="11">
        <f t="shared" si="80"/>
        <v>0</v>
      </c>
      <c r="AL278" s="11" t="str">
        <f t="shared" si="81"/>
        <v/>
      </c>
      <c r="AM278" s="11" t="str">
        <f t="shared" si="82"/>
        <v/>
      </c>
      <c r="AN278" s="11" t="str">
        <f>IF(AND($O278=$B$4,OR($Q278="COMMUN",$Q278=$D$4),$R278="POS"),COUNTIFS($O$83:$O278,$B$4,$Q$83:$Q278,"COMMUN",$R$83:$R278,"POS")+COUNTIFS($O$83:$O278,$B$4,$Q$83:$Q278,$D$4,$R$83:$R278,"POS"),"")</f>
        <v/>
      </c>
      <c r="AO278" s="11" t="str">
        <f t="shared" si="83"/>
        <v/>
      </c>
      <c r="AP278" s="11" t="str">
        <f t="shared" si="84"/>
        <v/>
      </c>
      <c r="AQ278" s="11">
        <f t="shared" si="85"/>
        <v>0</v>
      </c>
    </row>
    <row r="279" spans="1:43" ht="80.099999999999994" customHeight="1">
      <c r="A279" s="45" t="s">
        <v>1240</v>
      </c>
      <c r="B279" s="7" t="s">
        <v>620</v>
      </c>
      <c r="C279" s="7" t="s">
        <v>1241</v>
      </c>
      <c r="D279" s="7" t="s">
        <v>622</v>
      </c>
      <c r="E279" s="7" t="s">
        <v>623</v>
      </c>
      <c r="F279" s="7" t="s">
        <v>624</v>
      </c>
      <c r="G279" s="7" t="s">
        <v>625</v>
      </c>
      <c r="H279" s="7" t="s">
        <v>626</v>
      </c>
      <c r="I279" s="7" t="s">
        <v>627</v>
      </c>
      <c r="J279" s="7" t="s">
        <v>628</v>
      </c>
      <c r="K279" s="7" t="s">
        <v>629</v>
      </c>
      <c r="L279" s="11">
        <f t="shared" si="73"/>
        <v>5</v>
      </c>
      <c r="M279" s="11" t="str">
        <f t="shared" si="74"/>
        <v>OK</v>
      </c>
      <c r="N279" s="44" t="s">
        <v>438</v>
      </c>
      <c r="O279" s="44" t="s">
        <v>171</v>
      </c>
      <c r="P279" s="44">
        <v>2</v>
      </c>
      <c r="Q279" s="44" t="s">
        <v>51</v>
      </c>
      <c r="R279" s="44" t="s">
        <v>52</v>
      </c>
      <c r="S279" s="44">
        <v>0</v>
      </c>
      <c r="T279" s="44">
        <v>0</v>
      </c>
      <c r="U279" s="44" t="s">
        <v>620</v>
      </c>
      <c r="V279" s="44" t="s">
        <v>1242</v>
      </c>
      <c r="W279" s="44"/>
      <c r="X279" s="44"/>
      <c r="Y279" s="44"/>
      <c r="Z279" s="44"/>
      <c r="AA279" s="44"/>
      <c r="AB279" s="44" t="s">
        <v>625</v>
      </c>
      <c r="AC279" s="44" t="s">
        <v>626</v>
      </c>
      <c r="AD279" s="44" t="s">
        <v>813</v>
      </c>
      <c r="AE279" s="44" t="s">
        <v>550</v>
      </c>
      <c r="AF279" s="11">
        <f t="shared" si="75"/>
        <v>0</v>
      </c>
      <c r="AG279" s="11">
        <f t="shared" si="76"/>
        <v>0</v>
      </c>
      <c r="AH279" s="11">
        <f t="shared" si="77"/>
        <v>0</v>
      </c>
      <c r="AI279" s="11">
        <f t="shared" si="78"/>
        <v>0</v>
      </c>
      <c r="AJ279" s="11">
        <f t="shared" si="79"/>
        <v>0</v>
      </c>
      <c r="AK279" s="11">
        <f t="shared" si="80"/>
        <v>0</v>
      </c>
      <c r="AL279" s="11" t="str">
        <f t="shared" si="81"/>
        <v/>
      </c>
      <c r="AM279" s="11" t="str">
        <f t="shared" si="82"/>
        <v/>
      </c>
      <c r="AN279" s="11" t="str">
        <f>IF(AND($O279=$B$4,OR($Q279="COMMUN",$Q279=$D$4),$R279="POS"),COUNTIFS($O$83:$O279,$B$4,$Q$83:$Q279,"COMMUN",$R$83:$R279,"POS")+COUNTIFS($O$83:$O279,$B$4,$Q$83:$Q279,$D$4,$R$83:$R279,"POS"),"")</f>
        <v/>
      </c>
      <c r="AO279" s="11" t="str">
        <f t="shared" si="83"/>
        <v/>
      </c>
      <c r="AP279" s="11" t="str">
        <f t="shared" si="84"/>
        <v/>
      </c>
      <c r="AQ279" s="11">
        <f t="shared" si="85"/>
        <v>0</v>
      </c>
    </row>
    <row r="280" spans="1:43" ht="80.099999999999994" customHeight="1">
      <c r="A280" s="45" t="s">
        <v>1243</v>
      </c>
      <c r="B280" s="7" t="s">
        <v>620</v>
      </c>
      <c r="C280" s="7" t="s">
        <v>1244</v>
      </c>
      <c r="D280" s="7" t="s">
        <v>622</v>
      </c>
      <c r="E280" s="7" t="s">
        <v>623</v>
      </c>
      <c r="F280" s="7" t="s">
        <v>624</v>
      </c>
      <c r="G280" s="7" t="s">
        <v>625</v>
      </c>
      <c r="H280" s="7" t="s">
        <v>626</v>
      </c>
      <c r="I280" s="7" t="s">
        <v>627</v>
      </c>
      <c r="J280" s="7" t="s">
        <v>628</v>
      </c>
      <c r="K280" s="7" t="s">
        <v>629</v>
      </c>
      <c r="L280" s="11">
        <f t="shared" si="73"/>
        <v>5</v>
      </c>
      <c r="M280" s="11" t="str">
        <f t="shared" si="74"/>
        <v>OK</v>
      </c>
      <c r="N280" s="44" t="s">
        <v>439</v>
      </c>
      <c r="O280" s="44" t="s">
        <v>171</v>
      </c>
      <c r="P280" s="44">
        <v>3</v>
      </c>
      <c r="Q280" s="44" t="s">
        <v>51</v>
      </c>
      <c r="R280" s="44" t="s">
        <v>52</v>
      </c>
      <c r="S280" s="44">
        <v>0</v>
      </c>
      <c r="T280" s="44">
        <v>0</v>
      </c>
      <c r="U280" s="44" t="s">
        <v>620</v>
      </c>
      <c r="V280" s="44" t="s">
        <v>1245</v>
      </c>
      <c r="W280" s="44"/>
      <c r="X280" s="44"/>
      <c r="Y280" s="44"/>
      <c r="Z280" s="44"/>
      <c r="AA280" s="44"/>
      <c r="AB280" s="44" t="s">
        <v>625</v>
      </c>
      <c r="AC280" s="44" t="s">
        <v>626</v>
      </c>
      <c r="AD280" s="44" t="s">
        <v>813</v>
      </c>
      <c r="AE280" s="44" t="s">
        <v>550</v>
      </c>
      <c r="AF280" s="11">
        <f t="shared" si="75"/>
        <v>0</v>
      </c>
      <c r="AG280" s="11">
        <f t="shared" si="76"/>
        <v>0</v>
      </c>
      <c r="AH280" s="11">
        <f t="shared" si="77"/>
        <v>0</v>
      </c>
      <c r="AI280" s="11">
        <f t="shared" si="78"/>
        <v>0</v>
      </c>
      <c r="AJ280" s="11">
        <f t="shared" si="79"/>
        <v>0</v>
      </c>
      <c r="AK280" s="11">
        <f t="shared" si="80"/>
        <v>0</v>
      </c>
      <c r="AL280" s="11" t="str">
        <f t="shared" si="81"/>
        <v/>
      </c>
      <c r="AM280" s="11" t="str">
        <f t="shared" si="82"/>
        <v/>
      </c>
      <c r="AN280" s="11" t="str">
        <f>IF(AND($O280=$B$4,OR($Q280="COMMUN",$Q280=$D$4),$R280="POS"),COUNTIFS($O$83:$O280,$B$4,$Q$83:$Q280,"COMMUN",$R$83:$R280,"POS")+COUNTIFS($O$83:$O280,$B$4,$Q$83:$Q280,$D$4,$R$83:$R280,"POS"),"")</f>
        <v/>
      </c>
      <c r="AO280" s="11" t="str">
        <f t="shared" si="83"/>
        <v/>
      </c>
      <c r="AP280" s="11" t="str">
        <f t="shared" si="84"/>
        <v/>
      </c>
      <c r="AQ280" s="11">
        <f t="shared" si="85"/>
        <v>0</v>
      </c>
    </row>
    <row r="281" spans="1:43" ht="80.099999999999994" customHeight="1">
      <c r="A281" s="45" t="s">
        <v>1246</v>
      </c>
      <c r="B281" s="7" t="s">
        <v>620</v>
      </c>
      <c r="C281" s="7" t="s">
        <v>1247</v>
      </c>
      <c r="D281" s="7" t="s">
        <v>622</v>
      </c>
      <c r="E281" s="7" t="s">
        <v>623</v>
      </c>
      <c r="F281" s="7" t="s">
        <v>624</v>
      </c>
      <c r="G281" s="7" t="s">
        <v>625</v>
      </c>
      <c r="H281" s="7" t="s">
        <v>626</v>
      </c>
      <c r="I281" s="7" t="s">
        <v>627</v>
      </c>
      <c r="J281" s="7" t="s">
        <v>628</v>
      </c>
      <c r="K281" s="7" t="s">
        <v>629</v>
      </c>
      <c r="L281" s="11">
        <f t="shared" si="73"/>
        <v>5</v>
      </c>
      <c r="M281" s="11" t="str">
        <f t="shared" si="74"/>
        <v>OK</v>
      </c>
      <c r="N281" s="44" t="s">
        <v>440</v>
      </c>
      <c r="O281" s="44" t="s">
        <v>171</v>
      </c>
      <c r="P281" s="44">
        <v>4</v>
      </c>
      <c r="Q281" s="44" t="s">
        <v>51</v>
      </c>
      <c r="R281" s="44" t="s">
        <v>52</v>
      </c>
      <c r="S281" s="44">
        <v>0</v>
      </c>
      <c r="T281" s="44">
        <v>0</v>
      </c>
      <c r="U281" s="44" t="s">
        <v>620</v>
      </c>
      <c r="V281" s="44" t="s">
        <v>1248</v>
      </c>
      <c r="W281" s="44"/>
      <c r="X281" s="44"/>
      <c r="Y281" s="44"/>
      <c r="Z281" s="44"/>
      <c r="AA281" s="44"/>
      <c r="AB281" s="44" t="s">
        <v>625</v>
      </c>
      <c r="AC281" s="44" t="s">
        <v>626</v>
      </c>
      <c r="AD281" s="44" t="s">
        <v>813</v>
      </c>
      <c r="AE281" s="44" t="s">
        <v>550</v>
      </c>
      <c r="AF281" s="11">
        <f t="shared" si="75"/>
        <v>0</v>
      </c>
      <c r="AG281" s="11">
        <f t="shared" si="76"/>
        <v>0</v>
      </c>
      <c r="AH281" s="11">
        <f t="shared" si="77"/>
        <v>0</v>
      </c>
      <c r="AI281" s="11">
        <f t="shared" si="78"/>
        <v>0</v>
      </c>
      <c r="AJ281" s="11">
        <f t="shared" si="79"/>
        <v>0</v>
      </c>
      <c r="AK281" s="11">
        <f t="shared" si="80"/>
        <v>0</v>
      </c>
      <c r="AL281" s="11" t="str">
        <f t="shared" si="81"/>
        <v/>
      </c>
      <c r="AM281" s="11" t="str">
        <f t="shared" si="82"/>
        <v/>
      </c>
      <c r="AN281" s="11" t="str">
        <f>IF(AND($O281=$B$4,OR($Q281="COMMUN",$Q281=$D$4),$R281="POS"),COUNTIFS($O$83:$O281,$B$4,$Q$83:$Q281,"COMMUN",$R$83:$R281,"POS")+COUNTIFS($O$83:$O281,$B$4,$Q$83:$Q281,$D$4,$R$83:$R281,"POS"),"")</f>
        <v/>
      </c>
      <c r="AO281" s="11" t="str">
        <f t="shared" si="83"/>
        <v/>
      </c>
      <c r="AP281" s="11" t="str">
        <f t="shared" si="84"/>
        <v/>
      </c>
      <c r="AQ281" s="11">
        <f t="shared" si="85"/>
        <v>0</v>
      </c>
    </row>
    <row r="282" spans="1:43" ht="80.099999999999994" customHeight="1">
      <c r="A282" s="45" t="s">
        <v>1249</v>
      </c>
      <c r="B282" s="7" t="s">
        <v>620</v>
      </c>
      <c r="C282" s="7" t="s">
        <v>1250</v>
      </c>
      <c r="D282" s="7" t="s">
        <v>622</v>
      </c>
      <c r="E282" s="7" t="s">
        <v>623</v>
      </c>
      <c r="F282" s="7" t="s">
        <v>624</v>
      </c>
      <c r="G282" s="7" t="s">
        <v>625</v>
      </c>
      <c r="H282" s="7" t="s">
        <v>626</v>
      </c>
      <c r="I282" s="7" t="s">
        <v>627</v>
      </c>
      <c r="J282" s="7" t="s">
        <v>628</v>
      </c>
      <c r="K282" s="7" t="s">
        <v>629</v>
      </c>
      <c r="L282" s="11">
        <f t="shared" si="73"/>
        <v>5</v>
      </c>
      <c r="M282" s="11" t="str">
        <f t="shared" si="74"/>
        <v>OK</v>
      </c>
      <c r="N282" s="44" t="s">
        <v>441</v>
      </c>
      <c r="O282" s="44" t="s">
        <v>171</v>
      </c>
      <c r="P282" s="44">
        <v>5</v>
      </c>
      <c r="Q282" s="44" t="s">
        <v>51</v>
      </c>
      <c r="R282" s="44" t="s">
        <v>52</v>
      </c>
      <c r="S282" s="44">
        <v>0</v>
      </c>
      <c r="T282" s="44">
        <v>0</v>
      </c>
      <c r="U282" s="44" t="s">
        <v>620</v>
      </c>
      <c r="V282" s="44" t="s">
        <v>1251</v>
      </c>
      <c r="W282" s="44"/>
      <c r="X282" s="44"/>
      <c r="Y282" s="44"/>
      <c r="Z282" s="44"/>
      <c r="AA282" s="44"/>
      <c r="AB282" s="44" t="s">
        <v>625</v>
      </c>
      <c r="AC282" s="44" t="s">
        <v>626</v>
      </c>
      <c r="AD282" s="44" t="s">
        <v>813</v>
      </c>
      <c r="AE282" s="44" t="s">
        <v>550</v>
      </c>
      <c r="AF282" s="11">
        <f t="shared" si="75"/>
        <v>0</v>
      </c>
      <c r="AG282" s="11">
        <f t="shared" si="76"/>
        <v>0</v>
      </c>
      <c r="AH282" s="11">
        <f t="shared" si="77"/>
        <v>0</v>
      </c>
      <c r="AI282" s="11">
        <f t="shared" si="78"/>
        <v>0</v>
      </c>
      <c r="AJ282" s="11">
        <f t="shared" si="79"/>
        <v>0</v>
      </c>
      <c r="AK282" s="11">
        <f t="shared" si="80"/>
        <v>0</v>
      </c>
      <c r="AL282" s="11" t="str">
        <f t="shared" si="81"/>
        <v/>
      </c>
      <c r="AM282" s="11" t="str">
        <f t="shared" si="82"/>
        <v/>
      </c>
      <c r="AN282" s="11" t="str">
        <f>IF(AND($O282=$B$4,OR($Q282="COMMUN",$Q282=$D$4),$R282="POS"),COUNTIFS($O$83:$O282,$B$4,$Q$83:$Q282,"COMMUN",$R$83:$R282,"POS")+COUNTIFS($O$83:$O282,$B$4,$Q$83:$Q282,$D$4,$R$83:$R282,"POS"),"")</f>
        <v/>
      </c>
      <c r="AO282" s="11" t="str">
        <f t="shared" si="83"/>
        <v/>
      </c>
      <c r="AP282" s="11" t="str">
        <f t="shared" si="84"/>
        <v/>
      </c>
      <c r="AQ282" s="11">
        <f t="shared" si="85"/>
        <v>0</v>
      </c>
    </row>
    <row r="283" spans="1:43" ht="21.95" customHeight="1">
      <c r="L283" s="46"/>
      <c r="M283" s="46"/>
      <c r="N283" s="44" t="s">
        <v>1252</v>
      </c>
      <c r="O283" s="44" t="s">
        <v>104</v>
      </c>
      <c r="P283" s="44">
        <v>1</v>
      </c>
      <c r="Q283" s="44" t="s">
        <v>51</v>
      </c>
      <c r="R283" s="44" t="s">
        <v>52</v>
      </c>
      <c r="S283" s="44">
        <v>0</v>
      </c>
      <c r="T283" s="44">
        <v>0</v>
      </c>
      <c r="U283" s="44" t="s">
        <v>620</v>
      </c>
      <c r="V283" s="44" t="s">
        <v>1253</v>
      </c>
      <c r="W283" s="44"/>
      <c r="X283" s="44"/>
      <c r="Y283" s="44"/>
      <c r="Z283" s="44"/>
      <c r="AA283" s="44"/>
      <c r="AB283" s="44" t="s">
        <v>625</v>
      </c>
      <c r="AC283" s="44" t="s">
        <v>626</v>
      </c>
      <c r="AD283" s="44" t="s">
        <v>813</v>
      </c>
      <c r="AE283" s="44" t="s">
        <v>550</v>
      </c>
      <c r="AF283" s="11">
        <f t="shared" si="75"/>
        <v>0</v>
      </c>
      <c r="AG283" s="11">
        <f t="shared" si="76"/>
        <v>0</v>
      </c>
      <c r="AH283" s="11">
        <f t="shared" si="77"/>
        <v>0</v>
      </c>
      <c r="AI283" s="11">
        <f t="shared" si="78"/>
        <v>0</v>
      </c>
      <c r="AJ283" s="11">
        <f t="shared" si="79"/>
        <v>0</v>
      </c>
      <c r="AK283" s="11">
        <f t="shared" si="80"/>
        <v>0</v>
      </c>
      <c r="AL283" s="11" t="str">
        <f t="shared" si="81"/>
        <v/>
      </c>
      <c r="AM283" s="11" t="str">
        <f t="shared" si="82"/>
        <v/>
      </c>
      <c r="AN283" s="11" t="str">
        <f>IF(AND($O283=$B$4,OR($Q283="COMMUN",$Q283=$D$4),$R283="POS"),COUNTIFS($O$83:$O283,$B$4,$Q$83:$Q283,"COMMUN",$R$83:$R283,"POS")+COUNTIFS($O$83:$O283,$B$4,$Q$83:$Q283,$D$4,$R$83:$R283,"POS"),"")</f>
        <v/>
      </c>
      <c r="AO283" s="11" t="str">
        <f t="shared" si="83"/>
        <v/>
      </c>
      <c r="AP283" s="11" t="str">
        <f t="shared" si="84"/>
        <v/>
      </c>
      <c r="AQ283" s="11">
        <f t="shared" si="85"/>
        <v>0</v>
      </c>
    </row>
    <row r="284" spans="1:43" ht="21.95" customHeight="1">
      <c r="L284" s="46"/>
      <c r="M284" s="46"/>
      <c r="N284" s="44" t="s">
        <v>1254</v>
      </c>
      <c r="O284" s="44" t="s">
        <v>104</v>
      </c>
      <c r="P284" s="44">
        <v>2</v>
      </c>
      <c r="Q284" s="44" t="s">
        <v>51</v>
      </c>
      <c r="R284" s="44" t="s">
        <v>52</v>
      </c>
      <c r="S284" s="44">
        <v>0</v>
      </c>
      <c r="T284" s="44">
        <v>0</v>
      </c>
      <c r="U284" s="44" t="s">
        <v>620</v>
      </c>
      <c r="V284" s="44" t="s">
        <v>1255</v>
      </c>
      <c r="W284" s="44"/>
      <c r="X284" s="44"/>
      <c r="Y284" s="44"/>
      <c r="Z284" s="44"/>
      <c r="AA284" s="44"/>
      <c r="AB284" s="44" t="s">
        <v>625</v>
      </c>
      <c r="AC284" s="44" t="s">
        <v>626</v>
      </c>
      <c r="AD284" s="44" t="s">
        <v>813</v>
      </c>
      <c r="AE284" s="44" t="s">
        <v>550</v>
      </c>
      <c r="AF284" s="11">
        <f t="shared" si="75"/>
        <v>0</v>
      </c>
      <c r="AG284" s="11">
        <f t="shared" si="76"/>
        <v>0</v>
      </c>
      <c r="AH284" s="11">
        <f t="shared" si="77"/>
        <v>0</v>
      </c>
      <c r="AI284" s="11">
        <f t="shared" si="78"/>
        <v>0</v>
      </c>
      <c r="AJ284" s="11">
        <f t="shared" si="79"/>
        <v>0</v>
      </c>
      <c r="AK284" s="11">
        <f t="shared" si="80"/>
        <v>0</v>
      </c>
      <c r="AL284" s="11" t="str">
        <f t="shared" si="81"/>
        <v/>
      </c>
      <c r="AM284" s="11" t="str">
        <f t="shared" si="82"/>
        <v/>
      </c>
      <c r="AN284" s="11" t="str">
        <f>IF(AND($O284=$B$4,OR($Q284="COMMUN",$Q284=$D$4),$R284="POS"),COUNTIFS($O$83:$O284,$B$4,$Q$83:$Q284,"COMMUN",$R$83:$R284,"POS")+COUNTIFS($O$83:$O284,$B$4,$Q$83:$Q284,$D$4,$R$83:$R284,"POS"),"")</f>
        <v/>
      </c>
      <c r="AO284" s="11" t="str">
        <f t="shared" si="83"/>
        <v/>
      </c>
      <c r="AP284" s="11" t="str">
        <f t="shared" si="84"/>
        <v/>
      </c>
      <c r="AQ284" s="11">
        <f t="shared" si="85"/>
        <v>0</v>
      </c>
    </row>
    <row r="285" spans="1:43" ht="21.95" customHeight="1">
      <c r="L285" s="46"/>
      <c r="M285" s="46"/>
      <c r="N285" s="44" t="s">
        <v>1256</v>
      </c>
      <c r="O285" s="44" t="s">
        <v>104</v>
      </c>
      <c r="P285" s="44">
        <v>3</v>
      </c>
      <c r="Q285" s="44" t="s">
        <v>51</v>
      </c>
      <c r="R285" s="44" t="s">
        <v>52</v>
      </c>
      <c r="S285" s="44">
        <v>0</v>
      </c>
      <c r="T285" s="44">
        <v>0</v>
      </c>
      <c r="U285" s="44" t="s">
        <v>620</v>
      </c>
      <c r="V285" s="44" t="s">
        <v>1257</v>
      </c>
      <c r="W285" s="44"/>
      <c r="X285" s="44"/>
      <c r="Y285" s="44"/>
      <c r="Z285" s="44"/>
      <c r="AA285" s="44"/>
      <c r="AB285" s="44" t="s">
        <v>625</v>
      </c>
      <c r="AC285" s="44" t="s">
        <v>626</v>
      </c>
      <c r="AD285" s="44" t="s">
        <v>813</v>
      </c>
      <c r="AE285" s="44" t="s">
        <v>550</v>
      </c>
      <c r="AF285" s="11">
        <f t="shared" si="75"/>
        <v>0</v>
      </c>
      <c r="AG285" s="11">
        <f t="shared" si="76"/>
        <v>0</v>
      </c>
      <c r="AH285" s="11">
        <f t="shared" si="77"/>
        <v>0</v>
      </c>
      <c r="AI285" s="11">
        <f t="shared" si="78"/>
        <v>0</v>
      </c>
      <c r="AJ285" s="11">
        <f t="shared" si="79"/>
        <v>0</v>
      </c>
      <c r="AK285" s="11">
        <f t="shared" si="80"/>
        <v>0</v>
      </c>
      <c r="AL285" s="11" t="str">
        <f t="shared" si="81"/>
        <v/>
      </c>
      <c r="AM285" s="11" t="str">
        <f t="shared" si="82"/>
        <v/>
      </c>
      <c r="AN285" s="11" t="str">
        <f>IF(AND($O285=$B$4,OR($Q285="COMMUN",$Q285=$D$4),$R285="POS"),COUNTIFS($O$83:$O285,$B$4,$Q$83:$Q285,"COMMUN",$R$83:$R285,"POS")+COUNTIFS($O$83:$O285,$B$4,$Q$83:$Q285,$D$4,$R$83:$R285,"POS"),"")</f>
        <v/>
      </c>
      <c r="AO285" s="11" t="str">
        <f t="shared" si="83"/>
        <v/>
      </c>
      <c r="AP285" s="11" t="str">
        <f t="shared" si="84"/>
        <v/>
      </c>
      <c r="AQ285" s="11">
        <f t="shared" si="85"/>
        <v>0</v>
      </c>
    </row>
    <row r="286" spans="1:43" ht="21.95" customHeight="1">
      <c r="L286" s="46"/>
      <c r="M286" s="46"/>
      <c r="N286" s="44" t="s">
        <v>1258</v>
      </c>
      <c r="O286" s="44" t="s">
        <v>104</v>
      </c>
      <c r="P286" s="44">
        <v>4</v>
      </c>
      <c r="Q286" s="44" t="s">
        <v>51</v>
      </c>
      <c r="R286" s="44" t="s">
        <v>52</v>
      </c>
      <c r="S286" s="44">
        <v>0</v>
      </c>
      <c r="T286" s="44">
        <v>0</v>
      </c>
      <c r="U286" s="44" t="s">
        <v>620</v>
      </c>
      <c r="V286" s="44" t="s">
        <v>1259</v>
      </c>
      <c r="W286" s="44"/>
      <c r="X286" s="44"/>
      <c r="Y286" s="44"/>
      <c r="Z286" s="44"/>
      <c r="AA286" s="44"/>
      <c r="AB286" s="44" t="s">
        <v>625</v>
      </c>
      <c r="AC286" s="44" t="s">
        <v>626</v>
      </c>
      <c r="AD286" s="44" t="s">
        <v>813</v>
      </c>
      <c r="AE286" s="44" t="s">
        <v>550</v>
      </c>
      <c r="AF286" s="11">
        <f t="shared" si="75"/>
        <v>0</v>
      </c>
      <c r="AG286" s="11">
        <f t="shared" si="76"/>
        <v>0</v>
      </c>
      <c r="AH286" s="11">
        <f t="shared" si="77"/>
        <v>0</v>
      </c>
      <c r="AI286" s="11">
        <f t="shared" si="78"/>
        <v>0</v>
      </c>
      <c r="AJ286" s="11">
        <f t="shared" si="79"/>
        <v>0</v>
      </c>
      <c r="AK286" s="11">
        <f t="shared" si="80"/>
        <v>0</v>
      </c>
      <c r="AL286" s="11" t="str">
        <f t="shared" si="81"/>
        <v/>
      </c>
      <c r="AM286" s="11" t="str">
        <f t="shared" si="82"/>
        <v/>
      </c>
      <c r="AN286" s="11" t="str">
        <f>IF(AND($O286=$B$4,OR($Q286="COMMUN",$Q286=$D$4),$R286="POS"),COUNTIFS($O$83:$O286,$B$4,$Q$83:$Q286,"COMMUN",$R$83:$R286,"POS")+COUNTIFS($O$83:$O286,$B$4,$Q$83:$Q286,$D$4,$R$83:$R286,"POS"),"")</f>
        <v/>
      </c>
      <c r="AO286" s="11" t="str">
        <f t="shared" si="83"/>
        <v/>
      </c>
      <c r="AP286" s="11" t="str">
        <f t="shared" si="84"/>
        <v/>
      </c>
      <c r="AQ286" s="11">
        <f t="shared" si="85"/>
        <v>0</v>
      </c>
    </row>
    <row r="287" spans="1:43" ht="21.95" customHeight="1">
      <c r="L287" s="46"/>
      <c r="M287" s="46"/>
      <c r="N287" s="44" t="s">
        <v>1260</v>
      </c>
      <c r="O287" s="44" t="s">
        <v>104</v>
      </c>
      <c r="P287" s="44">
        <v>5</v>
      </c>
      <c r="Q287" s="44" t="s">
        <v>51</v>
      </c>
      <c r="R287" s="44" t="s">
        <v>52</v>
      </c>
      <c r="S287" s="44">
        <v>0</v>
      </c>
      <c r="T287" s="44">
        <v>0</v>
      </c>
      <c r="U287" s="44" t="s">
        <v>620</v>
      </c>
      <c r="V287" s="44" t="s">
        <v>1261</v>
      </c>
      <c r="W287" s="44"/>
      <c r="X287" s="44"/>
      <c r="Y287" s="44"/>
      <c r="Z287" s="44"/>
      <c r="AA287" s="44"/>
      <c r="AB287" s="44" t="s">
        <v>625</v>
      </c>
      <c r="AC287" s="44" t="s">
        <v>626</v>
      </c>
      <c r="AD287" s="44" t="s">
        <v>813</v>
      </c>
      <c r="AE287" s="44" t="s">
        <v>550</v>
      </c>
      <c r="AF287" s="11">
        <f t="shared" si="75"/>
        <v>0</v>
      </c>
      <c r="AG287" s="11">
        <f t="shared" si="76"/>
        <v>0</v>
      </c>
      <c r="AH287" s="11">
        <f t="shared" si="77"/>
        <v>0</v>
      </c>
      <c r="AI287" s="11">
        <f t="shared" si="78"/>
        <v>0</v>
      </c>
      <c r="AJ287" s="11">
        <f t="shared" si="79"/>
        <v>0</v>
      </c>
      <c r="AK287" s="11">
        <f t="shared" si="80"/>
        <v>0</v>
      </c>
      <c r="AL287" s="11" t="str">
        <f t="shared" si="81"/>
        <v/>
      </c>
      <c r="AM287" s="11" t="str">
        <f t="shared" si="82"/>
        <v/>
      </c>
      <c r="AN287" s="11" t="str">
        <f>IF(AND($O287=$B$4,OR($Q287="COMMUN",$Q287=$D$4),$R287="POS"),COUNTIFS($O$83:$O287,$B$4,$Q$83:$Q287,"COMMUN",$R$83:$R287,"POS")+COUNTIFS($O$83:$O287,$B$4,$Q$83:$Q287,$D$4,$R$83:$R287,"POS"),"")</f>
        <v/>
      </c>
      <c r="AO287" s="11" t="str">
        <f t="shared" si="83"/>
        <v/>
      </c>
      <c r="AP287" s="11" t="str">
        <f t="shared" si="84"/>
        <v/>
      </c>
      <c r="AQ287" s="11">
        <f t="shared" si="85"/>
        <v>0</v>
      </c>
    </row>
    <row r="288" spans="1:43" ht="21.95" customHeight="1">
      <c r="L288" s="46"/>
      <c r="M288" s="46"/>
      <c r="N288" s="44" t="s">
        <v>1262</v>
      </c>
      <c r="O288" s="44" t="s">
        <v>174</v>
      </c>
      <c r="P288" s="44">
        <v>1</v>
      </c>
      <c r="Q288" s="44" t="s">
        <v>51</v>
      </c>
      <c r="R288" s="44" t="s">
        <v>52</v>
      </c>
      <c r="S288" s="44">
        <v>0</v>
      </c>
      <c r="T288" s="44">
        <v>0</v>
      </c>
      <c r="U288" s="44" t="s">
        <v>620</v>
      </c>
      <c r="V288" s="44" t="s">
        <v>1263</v>
      </c>
      <c r="W288" s="44"/>
      <c r="X288" s="44"/>
      <c r="Y288" s="44"/>
      <c r="Z288" s="44"/>
      <c r="AA288" s="44"/>
      <c r="AB288" s="44" t="s">
        <v>625</v>
      </c>
      <c r="AC288" s="44" t="s">
        <v>626</v>
      </c>
      <c r="AD288" s="44" t="s">
        <v>813</v>
      </c>
      <c r="AE288" s="44" t="s">
        <v>550</v>
      </c>
      <c r="AF288" s="11">
        <f t="shared" si="75"/>
        <v>0</v>
      </c>
      <c r="AG288" s="11">
        <f t="shared" si="76"/>
        <v>0</v>
      </c>
      <c r="AH288" s="11">
        <f t="shared" si="77"/>
        <v>0</v>
      </c>
      <c r="AI288" s="11">
        <f t="shared" si="78"/>
        <v>0</v>
      </c>
      <c r="AJ288" s="11">
        <f t="shared" si="79"/>
        <v>0</v>
      </c>
      <c r="AK288" s="11">
        <f t="shared" si="80"/>
        <v>0</v>
      </c>
      <c r="AL288" s="11" t="str">
        <f t="shared" si="81"/>
        <v/>
      </c>
      <c r="AM288" s="11" t="str">
        <f t="shared" si="82"/>
        <v/>
      </c>
      <c r="AN288" s="11" t="str">
        <f>IF(AND($O288=$B$4,OR($Q288="COMMUN",$Q288=$D$4),$R288="POS"),COUNTIFS($O$83:$O288,$B$4,$Q$83:$Q288,"COMMUN",$R$83:$R288,"POS")+COUNTIFS($O$83:$O288,$B$4,$Q$83:$Q288,$D$4,$R$83:$R288,"POS"),"")</f>
        <v/>
      </c>
      <c r="AO288" s="11" t="str">
        <f t="shared" si="83"/>
        <v/>
      </c>
      <c r="AP288" s="11" t="str">
        <f t="shared" si="84"/>
        <v/>
      </c>
      <c r="AQ288" s="11">
        <f t="shared" si="85"/>
        <v>0</v>
      </c>
    </row>
    <row r="289" spans="12:43" ht="21.95" customHeight="1">
      <c r="L289" s="46"/>
      <c r="M289" s="46"/>
      <c r="N289" s="44" t="s">
        <v>1264</v>
      </c>
      <c r="O289" s="44" t="s">
        <v>174</v>
      </c>
      <c r="P289" s="44">
        <v>2</v>
      </c>
      <c r="Q289" s="44" t="s">
        <v>51</v>
      </c>
      <c r="R289" s="44" t="s">
        <v>52</v>
      </c>
      <c r="S289" s="44">
        <v>0</v>
      </c>
      <c r="T289" s="44">
        <v>0</v>
      </c>
      <c r="U289" s="44" t="s">
        <v>620</v>
      </c>
      <c r="V289" s="44" t="s">
        <v>1265</v>
      </c>
      <c r="W289" s="44"/>
      <c r="X289" s="44"/>
      <c r="Y289" s="44"/>
      <c r="Z289" s="44"/>
      <c r="AA289" s="44"/>
      <c r="AB289" s="44" t="s">
        <v>625</v>
      </c>
      <c r="AC289" s="44" t="s">
        <v>626</v>
      </c>
      <c r="AD289" s="44" t="s">
        <v>813</v>
      </c>
      <c r="AE289" s="44" t="s">
        <v>550</v>
      </c>
      <c r="AF289" s="11">
        <f t="shared" si="75"/>
        <v>0</v>
      </c>
      <c r="AG289" s="11">
        <f t="shared" si="76"/>
        <v>0</v>
      </c>
      <c r="AH289" s="11">
        <f t="shared" si="77"/>
        <v>0</v>
      </c>
      <c r="AI289" s="11">
        <f t="shared" si="78"/>
        <v>0</v>
      </c>
      <c r="AJ289" s="11">
        <f t="shared" si="79"/>
        <v>0</v>
      </c>
      <c r="AK289" s="11">
        <f t="shared" si="80"/>
        <v>0</v>
      </c>
      <c r="AL289" s="11" t="str">
        <f t="shared" si="81"/>
        <v/>
      </c>
      <c r="AM289" s="11" t="str">
        <f t="shared" si="82"/>
        <v/>
      </c>
      <c r="AN289" s="11" t="str">
        <f>IF(AND($O289=$B$4,OR($Q289="COMMUN",$Q289=$D$4),$R289="POS"),COUNTIFS($O$83:$O289,$B$4,$Q$83:$Q289,"COMMUN",$R$83:$R289,"POS")+COUNTIFS($O$83:$O289,$B$4,$Q$83:$Q289,$D$4,$R$83:$R289,"POS"),"")</f>
        <v/>
      </c>
      <c r="AO289" s="11" t="str">
        <f t="shared" si="83"/>
        <v/>
      </c>
      <c r="AP289" s="11" t="str">
        <f t="shared" si="84"/>
        <v/>
      </c>
      <c r="AQ289" s="11">
        <f t="shared" si="85"/>
        <v>0</v>
      </c>
    </row>
    <row r="290" spans="12:43" ht="21.95" customHeight="1">
      <c r="L290" s="46"/>
      <c r="M290" s="46"/>
      <c r="N290" s="44" t="s">
        <v>1266</v>
      </c>
      <c r="O290" s="44" t="s">
        <v>174</v>
      </c>
      <c r="P290" s="44">
        <v>3</v>
      </c>
      <c r="Q290" s="44" t="s">
        <v>51</v>
      </c>
      <c r="R290" s="44" t="s">
        <v>52</v>
      </c>
      <c r="S290" s="44">
        <v>0</v>
      </c>
      <c r="T290" s="44">
        <v>0</v>
      </c>
      <c r="U290" s="44" t="s">
        <v>620</v>
      </c>
      <c r="V290" s="44" t="s">
        <v>1267</v>
      </c>
      <c r="W290" s="44"/>
      <c r="X290" s="44"/>
      <c r="Y290" s="44"/>
      <c r="Z290" s="44"/>
      <c r="AA290" s="44"/>
      <c r="AB290" s="44" t="s">
        <v>625</v>
      </c>
      <c r="AC290" s="44" t="s">
        <v>626</v>
      </c>
      <c r="AD290" s="44" t="s">
        <v>813</v>
      </c>
      <c r="AE290" s="44" t="s">
        <v>550</v>
      </c>
      <c r="AF290" s="11">
        <f t="shared" si="75"/>
        <v>0</v>
      </c>
      <c r="AG290" s="11">
        <f t="shared" si="76"/>
        <v>0</v>
      </c>
      <c r="AH290" s="11">
        <f t="shared" si="77"/>
        <v>0</v>
      </c>
      <c r="AI290" s="11">
        <f t="shared" si="78"/>
        <v>0</v>
      </c>
      <c r="AJ290" s="11">
        <f t="shared" si="79"/>
        <v>0</v>
      </c>
      <c r="AK290" s="11">
        <f t="shared" si="80"/>
        <v>0</v>
      </c>
      <c r="AL290" s="11" t="str">
        <f t="shared" si="81"/>
        <v/>
      </c>
      <c r="AM290" s="11" t="str">
        <f t="shared" si="82"/>
        <v/>
      </c>
      <c r="AN290" s="11" t="str">
        <f>IF(AND($O290=$B$4,OR($Q290="COMMUN",$Q290=$D$4),$R290="POS"),COUNTIFS($O$83:$O290,$B$4,$Q$83:$Q290,"COMMUN",$R$83:$R290,"POS")+COUNTIFS($O$83:$O290,$B$4,$Q$83:$Q290,$D$4,$R$83:$R290,"POS"),"")</f>
        <v/>
      </c>
      <c r="AO290" s="11" t="str">
        <f t="shared" si="83"/>
        <v/>
      </c>
      <c r="AP290" s="11" t="str">
        <f t="shared" si="84"/>
        <v/>
      </c>
      <c r="AQ290" s="11">
        <f t="shared" si="85"/>
        <v>0</v>
      </c>
    </row>
    <row r="291" spans="12:43" ht="21.95" customHeight="1">
      <c r="L291" s="46"/>
      <c r="M291" s="46"/>
      <c r="N291" s="44" t="s">
        <v>1268</v>
      </c>
      <c r="O291" s="44" t="s">
        <v>174</v>
      </c>
      <c r="P291" s="44">
        <v>4</v>
      </c>
      <c r="Q291" s="44" t="s">
        <v>51</v>
      </c>
      <c r="R291" s="44" t="s">
        <v>52</v>
      </c>
      <c r="S291" s="44">
        <v>0</v>
      </c>
      <c r="T291" s="44">
        <v>0</v>
      </c>
      <c r="U291" s="44" t="s">
        <v>620</v>
      </c>
      <c r="V291" s="44" t="s">
        <v>1269</v>
      </c>
      <c r="W291" s="44"/>
      <c r="X291" s="44"/>
      <c r="Y291" s="44"/>
      <c r="Z291" s="44"/>
      <c r="AA291" s="44"/>
      <c r="AB291" s="44" t="s">
        <v>625</v>
      </c>
      <c r="AC291" s="44" t="s">
        <v>626</v>
      </c>
      <c r="AD291" s="44" t="s">
        <v>813</v>
      </c>
      <c r="AE291" s="44" t="s">
        <v>550</v>
      </c>
      <c r="AF291" s="11">
        <f t="shared" si="75"/>
        <v>0</v>
      </c>
      <c r="AG291" s="11">
        <f t="shared" si="76"/>
        <v>0</v>
      </c>
      <c r="AH291" s="11">
        <f t="shared" si="77"/>
        <v>0</v>
      </c>
      <c r="AI291" s="11">
        <f t="shared" si="78"/>
        <v>0</v>
      </c>
      <c r="AJ291" s="11">
        <f t="shared" si="79"/>
        <v>0</v>
      </c>
      <c r="AK291" s="11">
        <f t="shared" si="80"/>
        <v>0</v>
      </c>
      <c r="AL291" s="11" t="str">
        <f t="shared" si="81"/>
        <v/>
      </c>
      <c r="AM291" s="11" t="str">
        <f t="shared" si="82"/>
        <v/>
      </c>
      <c r="AN291" s="11" t="str">
        <f>IF(AND($O291=$B$4,OR($Q291="COMMUN",$Q291=$D$4),$R291="POS"),COUNTIFS($O$83:$O291,$B$4,$Q$83:$Q291,"COMMUN",$R$83:$R291,"POS")+COUNTIFS($O$83:$O291,$B$4,$Q$83:$Q291,$D$4,$R$83:$R291,"POS"),"")</f>
        <v/>
      </c>
      <c r="AO291" s="11" t="str">
        <f t="shared" si="83"/>
        <v/>
      </c>
      <c r="AP291" s="11" t="str">
        <f t="shared" si="84"/>
        <v/>
      </c>
      <c r="AQ291" s="11">
        <f t="shared" si="85"/>
        <v>0</v>
      </c>
    </row>
    <row r="292" spans="12:43" ht="21.95" customHeight="1">
      <c r="L292" s="46"/>
      <c r="M292" s="46"/>
      <c r="N292" s="44" t="s">
        <v>1270</v>
      </c>
      <c r="O292" s="44" t="s">
        <v>174</v>
      </c>
      <c r="P292" s="44">
        <v>5</v>
      </c>
      <c r="Q292" s="44" t="s">
        <v>51</v>
      </c>
      <c r="R292" s="44" t="s">
        <v>52</v>
      </c>
      <c r="S292" s="44">
        <v>0</v>
      </c>
      <c r="T292" s="44">
        <v>0</v>
      </c>
      <c r="U292" s="44" t="s">
        <v>620</v>
      </c>
      <c r="V292" s="44" t="s">
        <v>1271</v>
      </c>
      <c r="W292" s="44"/>
      <c r="X292" s="44"/>
      <c r="Y292" s="44"/>
      <c r="Z292" s="44"/>
      <c r="AA292" s="44"/>
      <c r="AB292" s="44" t="s">
        <v>625</v>
      </c>
      <c r="AC292" s="44" t="s">
        <v>626</v>
      </c>
      <c r="AD292" s="44" t="s">
        <v>813</v>
      </c>
      <c r="AE292" s="44" t="s">
        <v>550</v>
      </c>
      <c r="AF292" s="11">
        <f t="shared" si="75"/>
        <v>0</v>
      </c>
      <c r="AG292" s="11">
        <f t="shared" si="76"/>
        <v>0</v>
      </c>
      <c r="AH292" s="11">
        <f t="shared" si="77"/>
        <v>0</v>
      </c>
      <c r="AI292" s="11">
        <f t="shared" si="78"/>
        <v>0</v>
      </c>
      <c r="AJ292" s="11">
        <f t="shared" si="79"/>
        <v>0</v>
      </c>
      <c r="AK292" s="11">
        <f t="shared" si="80"/>
        <v>0</v>
      </c>
      <c r="AL292" s="11" t="str">
        <f t="shared" si="81"/>
        <v/>
      </c>
      <c r="AM292" s="11" t="str">
        <f t="shared" si="82"/>
        <v/>
      </c>
      <c r="AN292" s="11" t="str">
        <f>IF(AND($O292=$B$4,OR($Q292="COMMUN",$Q292=$D$4),$R292="POS"),COUNTIFS($O$83:$O292,$B$4,$Q$83:$Q292,"COMMUN",$R$83:$R292,"POS")+COUNTIFS($O$83:$O292,$B$4,$Q$83:$Q292,$D$4,$R$83:$R292,"POS"),"")</f>
        <v/>
      </c>
      <c r="AO292" s="11" t="str">
        <f t="shared" si="83"/>
        <v/>
      </c>
      <c r="AP292" s="11" t="str">
        <f t="shared" si="84"/>
        <v/>
      </c>
      <c r="AQ292" s="11">
        <f t="shared" si="85"/>
        <v>0</v>
      </c>
    </row>
    <row r="293" spans="12:43" ht="21.95" customHeight="1">
      <c r="L293" s="46"/>
      <c r="M293" s="46"/>
      <c r="N293" s="44" t="s">
        <v>1272</v>
      </c>
      <c r="O293" s="44" t="s">
        <v>176</v>
      </c>
      <c r="P293" s="44">
        <v>1</v>
      </c>
      <c r="Q293" s="44" t="s">
        <v>51</v>
      </c>
      <c r="R293" s="44" t="s">
        <v>52</v>
      </c>
      <c r="S293" s="44">
        <v>0</v>
      </c>
      <c r="T293" s="44">
        <v>0</v>
      </c>
      <c r="U293" s="44" t="s">
        <v>620</v>
      </c>
      <c r="V293" s="44" t="s">
        <v>1273</v>
      </c>
      <c r="W293" s="44"/>
      <c r="X293" s="44"/>
      <c r="Y293" s="44"/>
      <c r="Z293" s="44"/>
      <c r="AA293" s="44"/>
      <c r="AB293" s="44" t="s">
        <v>625</v>
      </c>
      <c r="AC293" s="44" t="s">
        <v>626</v>
      </c>
      <c r="AD293" s="44" t="s">
        <v>813</v>
      </c>
      <c r="AE293" s="44" t="s">
        <v>550</v>
      </c>
      <c r="AF293" s="11">
        <f t="shared" si="75"/>
        <v>0</v>
      </c>
      <c r="AG293" s="11">
        <f t="shared" si="76"/>
        <v>0</v>
      </c>
      <c r="AH293" s="11">
        <f t="shared" si="77"/>
        <v>0</v>
      </c>
      <c r="AI293" s="11">
        <f t="shared" si="78"/>
        <v>0</v>
      </c>
      <c r="AJ293" s="11">
        <f t="shared" si="79"/>
        <v>0</v>
      </c>
      <c r="AK293" s="11">
        <f t="shared" si="80"/>
        <v>0</v>
      </c>
      <c r="AL293" s="11" t="str">
        <f t="shared" si="81"/>
        <v/>
      </c>
      <c r="AM293" s="11" t="str">
        <f t="shared" si="82"/>
        <v/>
      </c>
      <c r="AN293" s="11" t="str">
        <f>IF(AND($O293=$B$4,OR($Q293="COMMUN",$Q293=$D$4),$R293="POS"),COUNTIFS($O$83:$O293,$B$4,$Q$83:$Q293,"COMMUN",$R$83:$R293,"POS")+COUNTIFS($O$83:$O293,$B$4,$Q$83:$Q293,$D$4,$R$83:$R293,"POS"),"")</f>
        <v/>
      </c>
      <c r="AO293" s="11" t="str">
        <f t="shared" si="83"/>
        <v/>
      </c>
      <c r="AP293" s="11" t="str">
        <f t="shared" si="84"/>
        <v/>
      </c>
      <c r="AQ293" s="11">
        <f t="shared" si="85"/>
        <v>0</v>
      </c>
    </row>
    <row r="294" spans="12:43" ht="21.95" customHeight="1">
      <c r="L294" s="46"/>
      <c r="M294" s="46"/>
      <c r="N294" s="44" t="s">
        <v>1274</v>
      </c>
      <c r="O294" s="44" t="s">
        <v>176</v>
      </c>
      <c r="P294" s="44">
        <v>2</v>
      </c>
      <c r="Q294" s="44" t="s">
        <v>51</v>
      </c>
      <c r="R294" s="44" t="s">
        <v>52</v>
      </c>
      <c r="S294" s="44">
        <v>0</v>
      </c>
      <c r="T294" s="44">
        <v>0</v>
      </c>
      <c r="U294" s="44" t="s">
        <v>620</v>
      </c>
      <c r="V294" s="44" t="s">
        <v>1275</v>
      </c>
      <c r="W294" s="44"/>
      <c r="X294" s="44"/>
      <c r="Y294" s="44"/>
      <c r="Z294" s="44"/>
      <c r="AA294" s="44"/>
      <c r="AB294" s="44" t="s">
        <v>625</v>
      </c>
      <c r="AC294" s="44" t="s">
        <v>626</v>
      </c>
      <c r="AD294" s="44" t="s">
        <v>813</v>
      </c>
      <c r="AE294" s="44" t="s">
        <v>550</v>
      </c>
      <c r="AF294" s="11">
        <f t="shared" si="75"/>
        <v>0</v>
      </c>
      <c r="AG294" s="11">
        <f t="shared" si="76"/>
        <v>0</v>
      </c>
      <c r="AH294" s="11">
        <f t="shared" si="77"/>
        <v>0</v>
      </c>
      <c r="AI294" s="11">
        <f t="shared" si="78"/>
        <v>0</v>
      </c>
      <c r="AJ294" s="11">
        <f t="shared" si="79"/>
        <v>0</v>
      </c>
      <c r="AK294" s="11">
        <f t="shared" si="80"/>
        <v>0</v>
      </c>
      <c r="AL294" s="11" t="str">
        <f t="shared" si="81"/>
        <v/>
      </c>
      <c r="AM294" s="11" t="str">
        <f t="shared" si="82"/>
        <v/>
      </c>
      <c r="AN294" s="11" t="str">
        <f>IF(AND($O294=$B$4,OR($Q294="COMMUN",$Q294=$D$4),$R294="POS"),COUNTIFS($O$83:$O294,$B$4,$Q$83:$Q294,"COMMUN",$R$83:$R294,"POS")+COUNTIFS($O$83:$O294,$B$4,$Q$83:$Q294,$D$4,$R$83:$R294,"POS"),"")</f>
        <v/>
      </c>
      <c r="AO294" s="11" t="str">
        <f t="shared" si="83"/>
        <v/>
      </c>
      <c r="AP294" s="11" t="str">
        <f t="shared" si="84"/>
        <v/>
      </c>
      <c r="AQ294" s="11">
        <f t="shared" si="85"/>
        <v>0</v>
      </c>
    </row>
    <row r="295" spans="12:43" ht="21.95" customHeight="1">
      <c r="L295" s="46"/>
      <c r="M295" s="46"/>
      <c r="N295" s="44" t="s">
        <v>1276</v>
      </c>
      <c r="O295" s="44" t="s">
        <v>176</v>
      </c>
      <c r="P295" s="44">
        <v>3</v>
      </c>
      <c r="Q295" s="44" t="s">
        <v>51</v>
      </c>
      <c r="R295" s="44" t="s">
        <v>52</v>
      </c>
      <c r="S295" s="44">
        <v>0</v>
      </c>
      <c r="T295" s="44">
        <v>0</v>
      </c>
      <c r="U295" s="44" t="s">
        <v>620</v>
      </c>
      <c r="V295" s="44" t="s">
        <v>1277</v>
      </c>
      <c r="W295" s="44"/>
      <c r="X295" s="44"/>
      <c r="Y295" s="44"/>
      <c r="Z295" s="44"/>
      <c r="AA295" s="44"/>
      <c r="AB295" s="44" t="s">
        <v>625</v>
      </c>
      <c r="AC295" s="44" t="s">
        <v>626</v>
      </c>
      <c r="AD295" s="44" t="s">
        <v>813</v>
      </c>
      <c r="AE295" s="44" t="s">
        <v>550</v>
      </c>
      <c r="AF295" s="11">
        <f t="shared" si="75"/>
        <v>0</v>
      </c>
      <c r="AG295" s="11">
        <f t="shared" si="76"/>
        <v>0</v>
      </c>
      <c r="AH295" s="11">
        <f t="shared" si="77"/>
        <v>0</v>
      </c>
      <c r="AI295" s="11">
        <f t="shared" si="78"/>
        <v>0</v>
      </c>
      <c r="AJ295" s="11">
        <f t="shared" si="79"/>
        <v>0</v>
      </c>
      <c r="AK295" s="11">
        <f t="shared" si="80"/>
        <v>0</v>
      </c>
      <c r="AL295" s="11" t="str">
        <f t="shared" si="81"/>
        <v/>
      </c>
      <c r="AM295" s="11" t="str">
        <f t="shared" si="82"/>
        <v/>
      </c>
      <c r="AN295" s="11" t="str">
        <f>IF(AND($O295=$B$4,OR($Q295="COMMUN",$Q295=$D$4),$R295="POS"),COUNTIFS($O$83:$O295,$B$4,$Q$83:$Q295,"COMMUN",$R$83:$R295,"POS")+COUNTIFS($O$83:$O295,$B$4,$Q$83:$Q295,$D$4,$R$83:$R295,"POS"),"")</f>
        <v/>
      </c>
      <c r="AO295" s="11" t="str">
        <f t="shared" si="83"/>
        <v/>
      </c>
      <c r="AP295" s="11" t="str">
        <f t="shared" si="84"/>
        <v/>
      </c>
      <c r="AQ295" s="11">
        <f t="shared" si="85"/>
        <v>0</v>
      </c>
    </row>
    <row r="296" spans="12:43" ht="21.95" customHeight="1">
      <c r="L296" s="46"/>
      <c r="M296" s="46"/>
      <c r="N296" s="44" t="s">
        <v>1278</v>
      </c>
      <c r="O296" s="44" t="s">
        <v>176</v>
      </c>
      <c r="P296" s="44">
        <v>4</v>
      </c>
      <c r="Q296" s="44" t="s">
        <v>51</v>
      </c>
      <c r="R296" s="44" t="s">
        <v>52</v>
      </c>
      <c r="S296" s="44">
        <v>0</v>
      </c>
      <c r="T296" s="44">
        <v>0</v>
      </c>
      <c r="U296" s="44" t="s">
        <v>620</v>
      </c>
      <c r="V296" s="44" t="s">
        <v>1279</v>
      </c>
      <c r="W296" s="44"/>
      <c r="X296" s="44"/>
      <c r="Y296" s="44"/>
      <c r="Z296" s="44"/>
      <c r="AA296" s="44"/>
      <c r="AB296" s="44" t="s">
        <v>625</v>
      </c>
      <c r="AC296" s="44" t="s">
        <v>626</v>
      </c>
      <c r="AD296" s="44" t="s">
        <v>813</v>
      </c>
      <c r="AE296" s="44" t="s">
        <v>550</v>
      </c>
      <c r="AF296" s="11">
        <f t="shared" si="75"/>
        <v>0</v>
      </c>
      <c r="AG296" s="11">
        <f t="shared" si="76"/>
        <v>0</v>
      </c>
      <c r="AH296" s="11">
        <f t="shared" si="77"/>
        <v>0</v>
      </c>
      <c r="AI296" s="11">
        <f t="shared" si="78"/>
        <v>0</v>
      </c>
      <c r="AJ296" s="11">
        <f t="shared" si="79"/>
        <v>0</v>
      </c>
      <c r="AK296" s="11">
        <f t="shared" si="80"/>
        <v>0</v>
      </c>
      <c r="AL296" s="11" t="str">
        <f t="shared" si="81"/>
        <v/>
      </c>
      <c r="AM296" s="11" t="str">
        <f t="shared" si="82"/>
        <v/>
      </c>
      <c r="AN296" s="11" t="str">
        <f>IF(AND($O296=$B$4,OR($Q296="COMMUN",$Q296=$D$4),$R296="POS"),COUNTIFS($O$83:$O296,$B$4,$Q$83:$Q296,"COMMUN",$R$83:$R296,"POS")+COUNTIFS($O$83:$O296,$B$4,$Q$83:$Q296,$D$4,$R$83:$R296,"POS"),"")</f>
        <v/>
      </c>
      <c r="AO296" s="11" t="str">
        <f t="shared" si="83"/>
        <v/>
      </c>
      <c r="AP296" s="11" t="str">
        <f t="shared" si="84"/>
        <v/>
      </c>
      <c r="AQ296" s="11">
        <f t="shared" si="85"/>
        <v>0</v>
      </c>
    </row>
    <row r="297" spans="12:43" ht="21.95" customHeight="1">
      <c r="L297" s="46"/>
      <c r="M297" s="46"/>
      <c r="N297" s="44" t="s">
        <v>1280</v>
      </c>
      <c r="O297" s="44" t="s">
        <v>176</v>
      </c>
      <c r="P297" s="44">
        <v>5</v>
      </c>
      <c r="Q297" s="44" t="s">
        <v>51</v>
      </c>
      <c r="R297" s="44" t="s">
        <v>52</v>
      </c>
      <c r="S297" s="44">
        <v>0</v>
      </c>
      <c r="T297" s="44">
        <v>0</v>
      </c>
      <c r="U297" s="44" t="s">
        <v>620</v>
      </c>
      <c r="V297" s="44" t="s">
        <v>1281</v>
      </c>
      <c r="W297" s="44"/>
      <c r="X297" s="44"/>
      <c r="Y297" s="44"/>
      <c r="Z297" s="44"/>
      <c r="AA297" s="44"/>
      <c r="AB297" s="44" t="s">
        <v>625</v>
      </c>
      <c r="AC297" s="44" t="s">
        <v>626</v>
      </c>
      <c r="AD297" s="44" t="s">
        <v>813</v>
      </c>
      <c r="AE297" s="44" t="s">
        <v>550</v>
      </c>
      <c r="AF297" s="11">
        <f t="shared" si="75"/>
        <v>0</v>
      </c>
      <c r="AG297" s="11">
        <f t="shared" si="76"/>
        <v>0</v>
      </c>
      <c r="AH297" s="11">
        <f t="shared" si="77"/>
        <v>0</v>
      </c>
      <c r="AI297" s="11">
        <f t="shared" si="78"/>
        <v>0</v>
      </c>
      <c r="AJ297" s="11">
        <f t="shared" si="79"/>
        <v>0</v>
      </c>
      <c r="AK297" s="11">
        <f t="shared" si="80"/>
        <v>0</v>
      </c>
      <c r="AL297" s="11" t="str">
        <f t="shared" si="81"/>
        <v/>
      </c>
      <c r="AM297" s="11" t="str">
        <f t="shared" si="82"/>
        <v/>
      </c>
      <c r="AN297" s="11" t="str">
        <f>IF(AND($O297=$B$4,OR($Q297="COMMUN",$Q297=$D$4),$R297="POS"),COUNTIFS($O$83:$O297,$B$4,$Q$83:$Q297,"COMMUN",$R$83:$R297,"POS")+COUNTIFS($O$83:$O297,$B$4,$Q$83:$Q297,$D$4,$R$83:$R297,"POS"),"")</f>
        <v/>
      </c>
      <c r="AO297" s="11" t="str">
        <f t="shared" si="83"/>
        <v/>
      </c>
      <c r="AP297" s="11" t="str">
        <f t="shared" si="84"/>
        <v/>
      </c>
      <c r="AQ297" s="11">
        <f t="shared" si="85"/>
        <v>0</v>
      </c>
    </row>
    <row r="298" spans="12:43" ht="21.95" customHeight="1">
      <c r="L298" s="46"/>
      <c r="M298" s="46"/>
      <c r="N298" s="44" t="s">
        <v>1282</v>
      </c>
      <c r="O298" s="44" t="s">
        <v>178</v>
      </c>
      <c r="P298" s="44">
        <v>1</v>
      </c>
      <c r="Q298" s="44" t="s">
        <v>51</v>
      </c>
      <c r="R298" s="44" t="s">
        <v>52</v>
      </c>
      <c r="S298" s="44">
        <v>0</v>
      </c>
      <c r="T298" s="44">
        <v>0</v>
      </c>
      <c r="U298" s="44" t="s">
        <v>620</v>
      </c>
      <c r="V298" s="44" t="s">
        <v>1283</v>
      </c>
      <c r="W298" s="44"/>
      <c r="X298" s="44"/>
      <c r="Y298" s="44"/>
      <c r="Z298" s="44"/>
      <c r="AA298" s="44"/>
      <c r="AB298" s="44" t="s">
        <v>625</v>
      </c>
      <c r="AC298" s="44" t="s">
        <v>626</v>
      </c>
      <c r="AD298" s="44" t="s">
        <v>813</v>
      </c>
      <c r="AE298" s="44" t="s">
        <v>550</v>
      </c>
      <c r="AF298" s="11">
        <f t="shared" si="75"/>
        <v>0</v>
      </c>
      <c r="AG298" s="11">
        <f t="shared" si="76"/>
        <v>0</v>
      </c>
      <c r="AH298" s="11">
        <f t="shared" si="77"/>
        <v>0</v>
      </c>
      <c r="AI298" s="11">
        <f t="shared" si="78"/>
        <v>0</v>
      </c>
      <c r="AJ298" s="11">
        <f t="shared" si="79"/>
        <v>0</v>
      </c>
      <c r="AK298" s="11">
        <f t="shared" si="80"/>
        <v>0</v>
      </c>
      <c r="AL298" s="11" t="str">
        <f t="shared" si="81"/>
        <v/>
      </c>
      <c r="AM298" s="11" t="str">
        <f t="shared" si="82"/>
        <v/>
      </c>
      <c r="AN298" s="11" t="str">
        <f>IF(AND($O298=$B$4,OR($Q298="COMMUN",$Q298=$D$4),$R298="POS"),COUNTIFS($O$83:$O298,$B$4,$Q$83:$Q298,"COMMUN",$R$83:$R298,"POS")+COUNTIFS($O$83:$O298,$B$4,$Q$83:$Q298,$D$4,$R$83:$R298,"POS"),"")</f>
        <v/>
      </c>
      <c r="AO298" s="11" t="str">
        <f t="shared" si="83"/>
        <v/>
      </c>
      <c r="AP298" s="11" t="str">
        <f t="shared" si="84"/>
        <v/>
      </c>
      <c r="AQ298" s="11">
        <f t="shared" si="85"/>
        <v>0</v>
      </c>
    </row>
    <row r="299" spans="12:43" ht="21.95" customHeight="1">
      <c r="L299" s="46"/>
      <c r="M299" s="46"/>
      <c r="N299" s="44" t="s">
        <v>1284</v>
      </c>
      <c r="O299" s="44" t="s">
        <v>178</v>
      </c>
      <c r="P299" s="44">
        <v>2</v>
      </c>
      <c r="Q299" s="44" t="s">
        <v>51</v>
      </c>
      <c r="R299" s="44" t="s">
        <v>52</v>
      </c>
      <c r="S299" s="44">
        <v>0</v>
      </c>
      <c r="T299" s="44">
        <v>0</v>
      </c>
      <c r="U299" s="44" t="s">
        <v>620</v>
      </c>
      <c r="V299" s="44" t="s">
        <v>1285</v>
      </c>
      <c r="W299" s="44"/>
      <c r="X299" s="44"/>
      <c r="Y299" s="44"/>
      <c r="Z299" s="44"/>
      <c r="AA299" s="44"/>
      <c r="AB299" s="44" t="s">
        <v>625</v>
      </c>
      <c r="AC299" s="44" t="s">
        <v>626</v>
      </c>
      <c r="AD299" s="44" t="s">
        <v>813</v>
      </c>
      <c r="AE299" s="44" t="s">
        <v>550</v>
      </c>
      <c r="AF299" s="11">
        <f t="shared" si="75"/>
        <v>0</v>
      </c>
      <c r="AG299" s="11">
        <f t="shared" si="76"/>
        <v>0</v>
      </c>
      <c r="AH299" s="11">
        <f t="shared" si="77"/>
        <v>0</v>
      </c>
      <c r="AI299" s="11">
        <f t="shared" si="78"/>
        <v>0</v>
      </c>
      <c r="AJ299" s="11">
        <f t="shared" si="79"/>
        <v>0</v>
      </c>
      <c r="AK299" s="11">
        <f t="shared" si="80"/>
        <v>0</v>
      </c>
      <c r="AL299" s="11" t="str">
        <f t="shared" si="81"/>
        <v/>
      </c>
      <c r="AM299" s="11" t="str">
        <f t="shared" si="82"/>
        <v/>
      </c>
      <c r="AN299" s="11" t="str">
        <f>IF(AND($O299=$B$4,OR($Q299="COMMUN",$Q299=$D$4),$R299="POS"),COUNTIFS($O$83:$O299,$B$4,$Q$83:$Q299,"COMMUN",$R$83:$R299,"POS")+COUNTIFS($O$83:$O299,$B$4,$Q$83:$Q299,$D$4,$R$83:$R299,"POS"),"")</f>
        <v/>
      </c>
      <c r="AO299" s="11" t="str">
        <f t="shared" si="83"/>
        <v/>
      </c>
      <c r="AP299" s="11" t="str">
        <f t="shared" si="84"/>
        <v/>
      </c>
      <c r="AQ299" s="11">
        <f t="shared" si="85"/>
        <v>0</v>
      </c>
    </row>
    <row r="300" spans="12:43" ht="21.95" customHeight="1">
      <c r="L300" s="46"/>
      <c r="M300" s="46"/>
      <c r="N300" s="44" t="s">
        <v>1286</v>
      </c>
      <c r="O300" s="44" t="s">
        <v>178</v>
      </c>
      <c r="P300" s="44">
        <v>3</v>
      </c>
      <c r="Q300" s="44" t="s">
        <v>51</v>
      </c>
      <c r="R300" s="44" t="s">
        <v>52</v>
      </c>
      <c r="S300" s="44">
        <v>0</v>
      </c>
      <c r="T300" s="44">
        <v>0</v>
      </c>
      <c r="U300" s="44" t="s">
        <v>620</v>
      </c>
      <c r="V300" s="44" t="s">
        <v>1287</v>
      </c>
      <c r="W300" s="44"/>
      <c r="X300" s="44"/>
      <c r="Y300" s="44"/>
      <c r="Z300" s="44"/>
      <c r="AA300" s="44"/>
      <c r="AB300" s="44" t="s">
        <v>625</v>
      </c>
      <c r="AC300" s="44" t="s">
        <v>626</v>
      </c>
      <c r="AD300" s="44" t="s">
        <v>813</v>
      </c>
      <c r="AE300" s="44" t="s">
        <v>550</v>
      </c>
      <c r="AF300" s="11">
        <f t="shared" si="75"/>
        <v>0</v>
      </c>
      <c r="AG300" s="11">
        <f t="shared" si="76"/>
        <v>0</v>
      </c>
      <c r="AH300" s="11">
        <f t="shared" si="77"/>
        <v>0</v>
      </c>
      <c r="AI300" s="11">
        <f t="shared" si="78"/>
        <v>0</v>
      </c>
      <c r="AJ300" s="11">
        <f t="shared" si="79"/>
        <v>0</v>
      </c>
      <c r="AK300" s="11">
        <f t="shared" si="80"/>
        <v>0</v>
      </c>
      <c r="AL300" s="11" t="str">
        <f t="shared" si="81"/>
        <v/>
      </c>
      <c r="AM300" s="11" t="str">
        <f t="shared" si="82"/>
        <v/>
      </c>
      <c r="AN300" s="11" t="str">
        <f>IF(AND($O300=$B$4,OR($Q300="COMMUN",$Q300=$D$4),$R300="POS"),COUNTIFS($O$83:$O300,$B$4,$Q$83:$Q300,"COMMUN",$R$83:$R300,"POS")+COUNTIFS($O$83:$O300,$B$4,$Q$83:$Q300,$D$4,$R$83:$R300,"POS"),"")</f>
        <v/>
      </c>
      <c r="AO300" s="11" t="str">
        <f t="shared" si="83"/>
        <v/>
      </c>
      <c r="AP300" s="11" t="str">
        <f t="shared" si="84"/>
        <v/>
      </c>
      <c r="AQ300" s="11">
        <f t="shared" si="85"/>
        <v>0</v>
      </c>
    </row>
    <row r="301" spans="12:43" ht="21.95" customHeight="1">
      <c r="L301" s="46"/>
      <c r="M301" s="46"/>
      <c r="N301" s="44" t="s">
        <v>1288</v>
      </c>
      <c r="O301" s="44" t="s">
        <v>178</v>
      </c>
      <c r="P301" s="44">
        <v>4</v>
      </c>
      <c r="Q301" s="44" t="s">
        <v>51</v>
      </c>
      <c r="R301" s="44" t="s">
        <v>52</v>
      </c>
      <c r="S301" s="44">
        <v>0</v>
      </c>
      <c r="T301" s="44">
        <v>0</v>
      </c>
      <c r="U301" s="44" t="s">
        <v>620</v>
      </c>
      <c r="V301" s="44" t="s">
        <v>1289</v>
      </c>
      <c r="W301" s="44"/>
      <c r="X301" s="44"/>
      <c r="Y301" s="44"/>
      <c r="Z301" s="44"/>
      <c r="AA301" s="44"/>
      <c r="AB301" s="44" t="s">
        <v>625</v>
      </c>
      <c r="AC301" s="44" t="s">
        <v>626</v>
      </c>
      <c r="AD301" s="44" t="s">
        <v>813</v>
      </c>
      <c r="AE301" s="44" t="s">
        <v>550</v>
      </c>
      <c r="AF301" s="11">
        <f t="shared" si="75"/>
        <v>0</v>
      </c>
      <c r="AG301" s="11">
        <f t="shared" si="76"/>
        <v>0</v>
      </c>
      <c r="AH301" s="11">
        <f t="shared" si="77"/>
        <v>0</v>
      </c>
      <c r="AI301" s="11">
        <f t="shared" si="78"/>
        <v>0</v>
      </c>
      <c r="AJ301" s="11">
        <f t="shared" si="79"/>
        <v>0</v>
      </c>
      <c r="AK301" s="11">
        <f t="shared" si="80"/>
        <v>0</v>
      </c>
      <c r="AL301" s="11" t="str">
        <f t="shared" si="81"/>
        <v/>
      </c>
      <c r="AM301" s="11" t="str">
        <f t="shared" si="82"/>
        <v/>
      </c>
      <c r="AN301" s="11" t="str">
        <f>IF(AND($O301=$B$4,OR($Q301="COMMUN",$Q301=$D$4),$R301="POS"),COUNTIFS($O$83:$O301,$B$4,$Q$83:$Q301,"COMMUN",$R$83:$R301,"POS")+COUNTIFS($O$83:$O301,$B$4,$Q$83:$Q301,$D$4,$R$83:$R301,"POS"),"")</f>
        <v/>
      </c>
      <c r="AO301" s="11" t="str">
        <f t="shared" si="83"/>
        <v/>
      </c>
      <c r="AP301" s="11" t="str">
        <f t="shared" si="84"/>
        <v/>
      </c>
      <c r="AQ301" s="11">
        <f t="shared" si="85"/>
        <v>0</v>
      </c>
    </row>
    <row r="302" spans="12:43" ht="21.95" customHeight="1">
      <c r="L302" s="46"/>
      <c r="M302" s="46"/>
      <c r="N302" s="44" t="s">
        <v>1290</v>
      </c>
      <c r="O302" s="44" t="s">
        <v>178</v>
      </c>
      <c r="P302" s="44">
        <v>5</v>
      </c>
      <c r="Q302" s="44" t="s">
        <v>51</v>
      </c>
      <c r="R302" s="44" t="s">
        <v>52</v>
      </c>
      <c r="S302" s="44">
        <v>0</v>
      </c>
      <c r="T302" s="44">
        <v>0</v>
      </c>
      <c r="U302" s="44" t="s">
        <v>620</v>
      </c>
      <c r="V302" s="44" t="s">
        <v>1291</v>
      </c>
      <c r="W302" s="44"/>
      <c r="X302" s="44"/>
      <c r="Y302" s="44"/>
      <c r="Z302" s="44"/>
      <c r="AA302" s="44"/>
      <c r="AB302" s="44" t="s">
        <v>625</v>
      </c>
      <c r="AC302" s="44" t="s">
        <v>626</v>
      </c>
      <c r="AD302" s="44" t="s">
        <v>813</v>
      </c>
      <c r="AE302" s="44" t="s">
        <v>550</v>
      </c>
      <c r="AF302" s="11">
        <f t="shared" si="75"/>
        <v>0</v>
      </c>
      <c r="AG302" s="11">
        <f t="shared" si="76"/>
        <v>0</v>
      </c>
      <c r="AH302" s="11">
        <f t="shared" si="77"/>
        <v>0</v>
      </c>
      <c r="AI302" s="11">
        <f t="shared" si="78"/>
        <v>0</v>
      </c>
      <c r="AJ302" s="11">
        <f t="shared" si="79"/>
        <v>0</v>
      </c>
      <c r="AK302" s="11">
        <f t="shared" si="80"/>
        <v>0</v>
      </c>
      <c r="AL302" s="11" t="str">
        <f t="shared" si="81"/>
        <v/>
      </c>
      <c r="AM302" s="11" t="str">
        <f t="shared" si="82"/>
        <v/>
      </c>
      <c r="AN302" s="11" t="str">
        <f>IF(AND($O302=$B$4,OR($Q302="COMMUN",$Q302=$D$4),$R302="POS"),COUNTIFS($O$83:$O302,$B$4,$Q$83:$Q302,"COMMUN",$R$83:$R302,"POS")+COUNTIFS($O$83:$O302,$B$4,$Q$83:$Q302,$D$4,$R$83:$R302,"POS"),"")</f>
        <v/>
      </c>
      <c r="AO302" s="11" t="str">
        <f t="shared" si="83"/>
        <v/>
      </c>
      <c r="AP302" s="11" t="str">
        <f t="shared" si="84"/>
        <v/>
      </c>
      <c r="AQ302" s="11">
        <f t="shared" si="85"/>
        <v>0</v>
      </c>
    </row>
    <row r="303" spans="12:43" ht="21.95" customHeight="1">
      <c r="L303" s="46"/>
      <c r="M303" s="46"/>
      <c r="N303" s="44" t="s">
        <v>1292</v>
      </c>
      <c r="O303" s="44" t="s">
        <v>180</v>
      </c>
      <c r="P303" s="44">
        <v>1</v>
      </c>
      <c r="Q303" s="44" t="s">
        <v>51</v>
      </c>
      <c r="R303" s="44" t="s">
        <v>52</v>
      </c>
      <c r="S303" s="44">
        <v>0</v>
      </c>
      <c r="T303" s="44">
        <v>0</v>
      </c>
      <c r="U303" s="44" t="s">
        <v>620</v>
      </c>
      <c r="V303" s="44" t="s">
        <v>1293</v>
      </c>
      <c r="W303" s="44"/>
      <c r="X303" s="44"/>
      <c r="Y303" s="44"/>
      <c r="Z303" s="44"/>
      <c r="AA303" s="44"/>
      <c r="AB303" s="44" t="s">
        <v>625</v>
      </c>
      <c r="AC303" s="44" t="s">
        <v>626</v>
      </c>
      <c r="AD303" s="44" t="s">
        <v>813</v>
      </c>
      <c r="AE303" s="44" t="s">
        <v>550</v>
      </c>
      <c r="AF303" s="11">
        <f t="shared" si="75"/>
        <v>0</v>
      </c>
      <c r="AG303" s="11">
        <f t="shared" si="76"/>
        <v>0</v>
      </c>
      <c r="AH303" s="11">
        <f t="shared" si="77"/>
        <v>0</v>
      </c>
      <c r="AI303" s="11">
        <f t="shared" si="78"/>
        <v>0</v>
      </c>
      <c r="AJ303" s="11">
        <f t="shared" si="79"/>
        <v>0</v>
      </c>
      <c r="AK303" s="11">
        <f t="shared" si="80"/>
        <v>0</v>
      </c>
      <c r="AL303" s="11" t="str">
        <f t="shared" si="81"/>
        <v/>
      </c>
      <c r="AM303" s="11" t="str">
        <f t="shared" si="82"/>
        <v/>
      </c>
      <c r="AN303" s="11" t="str">
        <f>IF(AND($O303=$B$4,OR($Q303="COMMUN",$Q303=$D$4),$R303="POS"),COUNTIFS($O$83:$O303,$B$4,$Q$83:$Q303,"COMMUN",$R$83:$R303,"POS")+COUNTIFS($O$83:$O303,$B$4,$Q$83:$Q303,$D$4,$R$83:$R303,"POS"),"")</f>
        <v/>
      </c>
      <c r="AO303" s="11" t="str">
        <f t="shared" si="83"/>
        <v/>
      </c>
      <c r="AP303" s="11" t="str">
        <f t="shared" si="84"/>
        <v/>
      </c>
      <c r="AQ303" s="11">
        <f t="shared" si="85"/>
        <v>0</v>
      </c>
    </row>
    <row r="304" spans="12:43" ht="21.95" customHeight="1">
      <c r="L304" s="46"/>
      <c r="M304" s="46"/>
      <c r="N304" s="44" t="s">
        <v>1294</v>
      </c>
      <c r="O304" s="44" t="s">
        <v>180</v>
      </c>
      <c r="P304" s="44">
        <v>2</v>
      </c>
      <c r="Q304" s="44" t="s">
        <v>51</v>
      </c>
      <c r="R304" s="44" t="s">
        <v>52</v>
      </c>
      <c r="S304" s="44">
        <v>0</v>
      </c>
      <c r="T304" s="44">
        <v>0</v>
      </c>
      <c r="U304" s="44" t="s">
        <v>620</v>
      </c>
      <c r="V304" s="44" t="s">
        <v>1295</v>
      </c>
      <c r="W304" s="44"/>
      <c r="X304" s="44"/>
      <c r="Y304" s="44"/>
      <c r="Z304" s="44"/>
      <c r="AA304" s="44"/>
      <c r="AB304" s="44" t="s">
        <v>625</v>
      </c>
      <c r="AC304" s="44" t="s">
        <v>626</v>
      </c>
      <c r="AD304" s="44" t="s">
        <v>813</v>
      </c>
      <c r="AE304" s="44" t="s">
        <v>550</v>
      </c>
      <c r="AF304" s="11">
        <f t="shared" si="75"/>
        <v>0</v>
      </c>
      <c r="AG304" s="11">
        <f t="shared" si="76"/>
        <v>0</v>
      </c>
      <c r="AH304" s="11">
        <f t="shared" si="77"/>
        <v>0</v>
      </c>
      <c r="AI304" s="11">
        <f t="shared" si="78"/>
        <v>0</v>
      </c>
      <c r="AJ304" s="11">
        <f t="shared" si="79"/>
        <v>0</v>
      </c>
      <c r="AK304" s="11">
        <f t="shared" si="80"/>
        <v>0</v>
      </c>
      <c r="AL304" s="11" t="str">
        <f t="shared" si="81"/>
        <v/>
      </c>
      <c r="AM304" s="11" t="str">
        <f t="shared" si="82"/>
        <v/>
      </c>
      <c r="AN304" s="11" t="str">
        <f>IF(AND($O304=$B$4,OR($Q304="COMMUN",$Q304=$D$4),$R304="POS"),COUNTIFS($O$83:$O304,$B$4,$Q$83:$Q304,"COMMUN",$R$83:$R304,"POS")+COUNTIFS($O$83:$O304,$B$4,$Q$83:$Q304,$D$4,$R$83:$R304,"POS"),"")</f>
        <v/>
      </c>
      <c r="AO304" s="11" t="str">
        <f t="shared" si="83"/>
        <v/>
      </c>
      <c r="AP304" s="11" t="str">
        <f t="shared" si="84"/>
        <v/>
      </c>
      <c r="AQ304" s="11">
        <f t="shared" si="85"/>
        <v>0</v>
      </c>
    </row>
    <row r="305" spans="12:43" ht="21.95" customHeight="1">
      <c r="L305" s="46"/>
      <c r="M305" s="46"/>
      <c r="N305" s="44" t="s">
        <v>1296</v>
      </c>
      <c r="O305" s="44" t="s">
        <v>180</v>
      </c>
      <c r="P305" s="44">
        <v>3</v>
      </c>
      <c r="Q305" s="44" t="s">
        <v>51</v>
      </c>
      <c r="R305" s="44" t="s">
        <v>52</v>
      </c>
      <c r="S305" s="44">
        <v>0</v>
      </c>
      <c r="T305" s="44">
        <v>0</v>
      </c>
      <c r="U305" s="44" t="s">
        <v>620</v>
      </c>
      <c r="V305" s="44" t="s">
        <v>1297</v>
      </c>
      <c r="W305" s="44"/>
      <c r="X305" s="44"/>
      <c r="Y305" s="44"/>
      <c r="Z305" s="44"/>
      <c r="AA305" s="44"/>
      <c r="AB305" s="44" t="s">
        <v>625</v>
      </c>
      <c r="AC305" s="44" t="s">
        <v>626</v>
      </c>
      <c r="AD305" s="44" t="s">
        <v>813</v>
      </c>
      <c r="AE305" s="44" t="s">
        <v>550</v>
      </c>
      <c r="AF305" s="11">
        <f t="shared" si="75"/>
        <v>0</v>
      </c>
      <c r="AG305" s="11">
        <f t="shared" si="76"/>
        <v>0</v>
      </c>
      <c r="AH305" s="11">
        <f t="shared" si="77"/>
        <v>0</v>
      </c>
      <c r="AI305" s="11">
        <f t="shared" si="78"/>
        <v>0</v>
      </c>
      <c r="AJ305" s="11">
        <f t="shared" si="79"/>
        <v>0</v>
      </c>
      <c r="AK305" s="11">
        <f t="shared" si="80"/>
        <v>0</v>
      </c>
      <c r="AL305" s="11" t="str">
        <f t="shared" si="81"/>
        <v/>
      </c>
      <c r="AM305" s="11" t="str">
        <f t="shared" si="82"/>
        <v/>
      </c>
      <c r="AN305" s="11" t="str">
        <f>IF(AND($O305=$B$4,OR($Q305="COMMUN",$Q305=$D$4),$R305="POS"),COUNTIFS($O$83:$O305,$B$4,$Q$83:$Q305,"COMMUN",$R$83:$R305,"POS")+COUNTIFS($O$83:$O305,$B$4,$Q$83:$Q305,$D$4,$R$83:$R305,"POS"),"")</f>
        <v/>
      </c>
      <c r="AO305" s="11" t="str">
        <f t="shared" si="83"/>
        <v/>
      </c>
      <c r="AP305" s="11" t="str">
        <f t="shared" si="84"/>
        <v/>
      </c>
      <c r="AQ305" s="11">
        <f t="shared" si="85"/>
        <v>0</v>
      </c>
    </row>
    <row r="306" spans="12:43" ht="21.95" customHeight="1">
      <c r="L306" s="46"/>
      <c r="M306" s="46"/>
      <c r="N306" s="44" t="s">
        <v>1298</v>
      </c>
      <c r="O306" s="44" t="s">
        <v>180</v>
      </c>
      <c r="P306" s="44">
        <v>4</v>
      </c>
      <c r="Q306" s="44" t="s">
        <v>51</v>
      </c>
      <c r="R306" s="44" t="s">
        <v>52</v>
      </c>
      <c r="S306" s="44">
        <v>0</v>
      </c>
      <c r="T306" s="44">
        <v>0</v>
      </c>
      <c r="U306" s="44" t="s">
        <v>620</v>
      </c>
      <c r="V306" s="44" t="s">
        <v>1299</v>
      </c>
      <c r="W306" s="44"/>
      <c r="X306" s="44"/>
      <c r="Y306" s="44"/>
      <c r="Z306" s="44"/>
      <c r="AA306" s="44"/>
      <c r="AB306" s="44" t="s">
        <v>625</v>
      </c>
      <c r="AC306" s="44" t="s">
        <v>626</v>
      </c>
      <c r="AD306" s="44" t="s">
        <v>813</v>
      </c>
      <c r="AE306" s="44" t="s">
        <v>550</v>
      </c>
      <c r="AF306" s="11">
        <f t="shared" si="75"/>
        <v>0</v>
      </c>
      <c r="AG306" s="11">
        <f t="shared" si="76"/>
        <v>0</v>
      </c>
      <c r="AH306" s="11">
        <f t="shared" si="77"/>
        <v>0</v>
      </c>
      <c r="AI306" s="11">
        <f t="shared" si="78"/>
        <v>0</v>
      </c>
      <c r="AJ306" s="11">
        <f t="shared" si="79"/>
        <v>0</v>
      </c>
      <c r="AK306" s="11">
        <f t="shared" si="80"/>
        <v>0</v>
      </c>
      <c r="AL306" s="11" t="str">
        <f t="shared" si="81"/>
        <v/>
      </c>
      <c r="AM306" s="11" t="str">
        <f t="shared" si="82"/>
        <v/>
      </c>
      <c r="AN306" s="11" t="str">
        <f>IF(AND($O306=$B$4,OR($Q306="COMMUN",$Q306=$D$4),$R306="POS"),COUNTIFS($O$83:$O306,$B$4,$Q$83:$Q306,"COMMUN",$R$83:$R306,"POS")+COUNTIFS($O$83:$O306,$B$4,$Q$83:$Q306,$D$4,$R$83:$R306,"POS"),"")</f>
        <v/>
      </c>
      <c r="AO306" s="11" t="str">
        <f t="shared" si="83"/>
        <v/>
      </c>
      <c r="AP306" s="11" t="str">
        <f t="shared" si="84"/>
        <v/>
      </c>
      <c r="AQ306" s="11">
        <f t="shared" si="85"/>
        <v>0</v>
      </c>
    </row>
    <row r="307" spans="12:43" ht="21.95" customHeight="1">
      <c r="L307" s="46"/>
      <c r="M307" s="46"/>
      <c r="N307" s="44" t="s">
        <v>1300</v>
      </c>
      <c r="O307" s="44" t="s">
        <v>180</v>
      </c>
      <c r="P307" s="44">
        <v>5</v>
      </c>
      <c r="Q307" s="44" t="s">
        <v>51</v>
      </c>
      <c r="R307" s="44" t="s">
        <v>52</v>
      </c>
      <c r="S307" s="44">
        <v>0</v>
      </c>
      <c r="T307" s="44">
        <v>0</v>
      </c>
      <c r="U307" s="44" t="s">
        <v>620</v>
      </c>
      <c r="V307" s="44" t="s">
        <v>1301</v>
      </c>
      <c r="W307" s="44"/>
      <c r="X307" s="44"/>
      <c r="Y307" s="44"/>
      <c r="Z307" s="44"/>
      <c r="AA307" s="44"/>
      <c r="AB307" s="44" t="s">
        <v>625</v>
      </c>
      <c r="AC307" s="44" t="s">
        <v>626</v>
      </c>
      <c r="AD307" s="44" t="s">
        <v>813</v>
      </c>
      <c r="AE307" s="44" t="s">
        <v>550</v>
      </c>
      <c r="AF307" s="11">
        <f t="shared" si="75"/>
        <v>0</v>
      </c>
      <c r="AG307" s="11">
        <f t="shared" si="76"/>
        <v>0</v>
      </c>
      <c r="AH307" s="11">
        <f t="shared" si="77"/>
        <v>0</v>
      </c>
      <c r="AI307" s="11">
        <f t="shared" si="78"/>
        <v>0</v>
      </c>
      <c r="AJ307" s="11">
        <f t="shared" si="79"/>
        <v>0</v>
      </c>
      <c r="AK307" s="11">
        <f t="shared" si="80"/>
        <v>0</v>
      </c>
      <c r="AL307" s="11" t="str">
        <f t="shared" si="81"/>
        <v/>
      </c>
      <c r="AM307" s="11" t="str">
        <f t="shared" si="82"/>
        <v/>
      </c>
      <c r="AN307" s="11" t="str">
        <f>IF(AND($O307=$B$4,OR($Q307="COMMUN",$Q307=$D$4),$R307="POS"),COUNTIFS($O$83:$O307,$B$4,$Q$83:$Q307,"COMMUN",$R$83:$R307,"POS")+COUNTIFS($O$83:$O307,$B$4,$Q$83:$Q307,$D$4,$R$83:$R307,"POS"),"")</f>
        <v/>
      </c>
      <c r="AO307" s="11" t="str">
        <f t="shared" si="83"/>
        <v/>
      </c>
      <c r="AP307" s="11" t="str">
        <f t="shared" si="84"/>
        <v/>
      </c>
      <c r="AQ307" s="11">
        <f t="shared" si="85"/>
        <v>0</v>
      </c>
    </row>
    <row r="308" spans="12:43" ht="21.95" customHeight="1">
      <c r="L308" s="46"/>
      <c r="M308" s="46"/>
      <c r="N308" s="44" t="s">
        <v>1302</v>
      </c>
      <c r="O308" s="44" t="s">
        <v>182</v>
      </c>
      <c r="P308" s="44">
        <v>1</v>
      </c>
      <c r="Q308" s="44" t="s">
        <v>51</v>
      </c>
      <c r="R308" s="44" t="s">
        <v>52</v>
      </c>
      <c r="S308" s="44">
        <v>0</v>
      </c>
      <c r="T308" s="44">
        <v>0</v>
      </c>
      <c r="U308" s="44" t="s">
        <v>620</v>
      </c>
      <c r="V308" s="44" t="s">
        <v>1303</v>
      </c>
      <c r="W308" s="44"/>
      <c r="X308" s="44"/>
      <c r="Y308" s="44"/>
      <c r="Z308" s="44"/>
      <c r="AA308" s="44"/>
      <c r="AB308" s="44" t="s">
        <v>625</v>
      </c>
      <c r="AC308" s="44" t="s">
        <v>626</v>
      </c>
      <c r="AD308" s="44" t="s">
        <v>813</v>
      </c>
      <c r="AE308" s="44" t="s">
        <v>550</v>
      </c>
      <c r="AF308" s="11">
        <f t="shared" si="75"/>
        <v>0</v>
      </c>
      <c r="AG308" s="11">
        <f t="shared" si="76"/>
        <v>0</v>
      </c>
      <c r="AH308" s="11">
        <f t="shared" si="77"/>
        <v>0</v>
      </c>
      <c r="AI308" s="11">
        <f t="shared" si="78"/>
        <v>0</v>
      </c>
      <c r="AJ308" s="11">
        <f t="shared" si="79"/>
        <v>0</v>
      </c>
      <c r="AK308" s="11">
        <f t="shared" si="80"/>
        <v>0</v>
      </c>
      <c r="AL308" s="11" t="str">
        <f t="shared" si="81"/>
        <v/>
      </c>
      <c r="AM308" s="11" t="str">
        <f t="shared" si="82"/>
        <v/>
      </c>
      <c r="AN308" s="11" t="str">
        <f>IF(AND($O308=$B$4,OR($Q308="COMMUN",$Q308=$D$4),$R308="POS"),COUNTIFS($O$83:$O308,$B$4,$Q$83:$Q308,"COMMUN",$R$83:$R308,"POS")+COUNTIFS($O$83:$O308,$B$4,$Q$83:$Q308,$D$4,$R$83:$R308,"POS"),"")</f>
        <v/>
      </c>
      <c r="AO308" s="11" t="str">
        <f t="shared" si="83"/>
        <v/>
      </c>
      <c r="AP308" s="11" t="str">
        <f t="shared" si="84"/>
        <v/>
      </c>
      <c r="AQ308" s="11">
        <f t="shared" si="85"/>
        <v>0</v>
      </c>
    </row>
    <row r="309" spans="12:43" ht="21.95" customHeight="1">
      <c r="L309" s="46"/>
      <c r="M309" s="46"/>
      <c r="N309" s="44" t="s">
        <v>1304</v>
      </c>
      <c r="O309" s="44" t="s">
        <v>182</v>
      </c>
      <c r="P309" s="44">
        <v>2</v>
      </c>
      <c r="Q309" s="44" t="s">
        <v>51</v>
      </c>
      <c r="R309" s="44" t="s">
        <v>52</v>
      </c>
      <c r="S309" s="44">
        <v>0</v>
      </c>
      <c r="T309" s="44">
        <v>0</v>
      </c>
      <c r="U309" s="44" t="s">
        <v>620</v>
      </c>
      <c r="V309" s="44" t="s">
        <v>1305</v>
      </c>
      <c r="W309" s="44"/>
      <c r="X309" s="44"/>
      <c r="Y309" s="44"/>
      <c r="Z309" s="44"/>
      <c r="AA309" s="44"/>
      <c r="AB309" s="44" t="s">
        <v>625</v>
      </c>
      <c r="AC309" s="44" t="s">
        <v>626</v>
      </c>
      <c r="AD309" s="44" t="s">
        <v>813</v>
      </c>
      <c r="AE309" s="44" t="s">
        <v>550</v>
      </c>
      <c r="AF309" s="11">
        <f t="shared" si="75"/>
        <v>0</v>
      </c>
      <c r="AG309" s="11">
        <f t="shared" si="76"/>
        <v>0</v>
      </c>
      <c r="AH309" s="11">
        <f t="shared" si="77"/>
        <v>0</v>
      </c>
      <c r="AI309" s="11">
        <f t="shared" si="78"/>
        <v>0</v>
      </c>
      <c r="AJ309" s="11">
        <f t="shared" si="79"/>
        <v>0</v>
      </c>
      <c r="AK309" s="11">
        <f t="shared" si="80"/>
        <v>0</v>
      </c>
      <c r="AL309" s="11" t="str">
        <f t="shared" si="81"/>
        <v/>
      </c>
      <c r="AM309" s="11" t="str">
        <f t="shared" si="82"/>
        <v/>
      </c>
      <c r="AN309" s="11" t="str">
        <f>IF(AND($O309=$B$4,OR($Q309="COMMUN",$Q309=$D$4),$R309="POS"),COUNTIFS($O$83:$O309,$B$4,$Q$83:$Q309,"COMMUN",$R$83:$R309,"POS")+COUNTIFS($O$83:$O309,$B$4,$Q$83:$Q309,$D$4,$R$83:$R309,"POS"),"")</f>
        <v/>
      </c>
      <c r="AO309" s="11" t="str">
        <f t="shared" si="83"/>
        <v/>
      </c>
      <c r="AP309" s="11" t="str">
        <f t="shared" si="84"/>
        <v/>
      </c>
      <c r="AQ309" s="11">
        <f t="shared" si="85"/>
        <v>0</v>
      </c>
    </row>
    <row r="310" spans="12:43" ht="21.95" customHeight="1">
      <c r="L310" s="46"/>
      <c r="M310" s="46"/>
      <c r="N310" s="44" t="s">
        <v>1306</v>
      </c>
      <c r="O310" s="44" t="s">
        <v>182</v>
      </c>
      <c r="P310" s="44">
        <v>3</v>
      </c>
      <c r="Q310" s="44" t="s">
        <v>51</v>
      </c>
      <c r="R310" s="44" t="s">
        <v>52</v>
      </c>
      <c r="S310" s="44">
        <v>0</v>
      </c>
      <c r="T310" s="44">
        <v>0</v>
      </c>
      <c r="U310" s="44" t="s">
        <v>620</v>
      </c>
      <c r="V310" s="44" t="s">
        <v>1307</v>
      </c>
      <c r="W310" s="44"/>
      <c r="X310" s="44"/>
      <c r="Y310" s="44"/>
      <c r="Z310" s="44"/>
      <c r="AA310" s="44"/>
      <c r="AB310" s="44" t="s">
        <v>625</v>
      </c>
      <c r="AC310" s="44" t="s">
        <v>626</v>
      </c>
      <c r="AD310" s="44" t="s">
        <v>813</v>
      </c>
      <c r="AE310" s="44" t="s">
        <v>550</v>
      </c>
      <c r="AF310" s="11">
        <f t="shared" si="75"/>
        <v>0</v>
      </c>
      <c r="AG310" s="11">
        <f t="shared" si="76"/>
        <v>0</v>
      </c>
      <c r="AH310" s="11">
        <f t="shared" si="77"/>
        <v>0</v>
      </c>
      <c r="AI310" s="11">
        <f t="shared" si="78"/>
        <v>0</v>
      </c>
      <c r="AJ310" s="11">
        <f t="shared" si="79"/>
        <v>0</v>
      </c>
      <c r="AK310" s="11">
        <f t="shared" si="80"/>
        <v>0</v>
      </c>
      <c r="AL310" s="11" t="str">
        <f t="shared" si="81"/>
        <v/>
      </c>
      <c r="AM310" s="11" t="str">
        <f t="shared" si="82"/>
        <v/>
      </c>
      <c r="AN310" s="11" t="str">
        <f>IF(AND($O310=$B$4,OR($Q310="COMMUN",$Q310=$D$4),$R310="POS"),COUNTIFS($O$83:$O310,$B$4,$Q$83:$Q310,"COMMUN",$R$83:$R310,"POS")+COUNTIFS($O$83:$O310,$B$4,$Q$83:$Q310,$D$4,$R$83:$R310,"POS"),"")</f>
        <v/>
      </c>
      <c r="AO310" s="11" t="str">
        <f t="shared" si="83"/>
        <v/>
      </c>
      <c r="AP310" s="11" t="str">
        <f t="shared" si="84"/>
        <v/>
      </c>
      <c r="AQ310" s="11">
        <f t="shared" si="85"/>
        <v>0</v>
      </c>
    </row>
    <row r="311" spans="12:43" ht="21.95" customHeight="1">
      <c r="L311" s="46"/>
      <c r="M311" s="46"/>
      <c r="N311" s="44" t="s">
        <v>1308</v>
      </c>
      <c r="O311" s="44" t="s">
        <v>182</v>
      </c>
      <c r="P311" s="44">
        <v>4</v>
      </c>
      <c r="Q311" s="44" t="s">
        <v>51</v>
      </c>
      <c r="R311" s="44" t="s">
        <v>52</v>
      </c>
      <c r="S311" s="44">
        <v>0</v>
      </c>
      <c r="T311" s="44">
        <v>0</v>
      </c>
      <c r="U311" s="44" t="s">
        <v>620</v>
      </c>
      <c r="V311" s="44" t="s">
        <v>1309</v>
      </c>
      <c r="W311" s="44"/>
      <c r="X311" s="44"/>
      <c r="Y311" s="44"/>
      <c r="Z311" s="44"/>
      <c r="AA311" s="44"/>
      <c r="AB311" s="44" t="s">
        <v>625</v>
      </c>
      <c r="AC311" s="44" t="s">
        <v>626</v>
      </c>
      <c r="AD311" s="44" t="s">
        <v>813</v>
      </c>
      <c r="AE311" s="44" t="s">
        <v>550</v>
      </c>
      <c r="AF311" s="11">
        <f t="shared" si="75"/>
        <v>0</v>
      </c>
      <c r="AG311" s="11">
        <f t="shared" si="76"/>
        <v>0</v>
      </c>
      <c r="AH311" s="11">
        <f t="shared" si="77"/>
        <v>0</v>
      </c>
      <c r="AI311" s="11">
        <f t="shared" si="78"/>
        <v>0</v>
      </c>
      <c r="AJ311" s="11">
        <f t="shared" si="79"/>
        <v>0</v>
      </c>
      <c r="AK311" s="11">
        <f t="shared" si="80"/>
        <v>0</v>
      </c>
      <c r="AL311" s="11" t="str">
        <f t="shared" si="81"/>
        <v/>
      </c>
      <c r="AM311" s="11" t="str">
        <f t="shared" si="82"/>
        <v/>
      </c>
      <c r="AN311" s="11" t="str">
        <f>IF(AND($O311=$B$4,OR($Q311="COMMUN",$Q311=$D$4),$R311="POS"),COUNTIFS($O$83:$O311,$B$4,$Q$83:$Q311,"COMMUN",$R$83:$R311,"POS")+COUNTIFS($O$83:$O311,$B$4,$Q$83:$Q311,$D$4,$R$83:$R311,"POS"),"")</f>
        <v/>
      </c>
      <c r="AO311" s="11" t="str">
        <f t="shared" si="83"/>
        <v/>
      </c>
      <c r="AP311" s="11" t="str">
        <f t="shared" si="84"/>
        <v/>
      </c>
      <c r="AQ311" s="11">
        <f t="shared" si="85"/>
        <v>0</v>
      </c>
    </row>
    <row r="312" spans="12:43" ht="21.95" customHeight="1">
      <c r="L312" s="46"/>
      <c r="M312" s="46"/>
      <c r="N312" s="44" t="s">
        <v>1310</v>
      </c>
      <c r="O312" s="44" t="s">
        <v>182</v>
      </c>
      <c r="P312" s="44">
        <v>5</v>
      </c>
      <c r="Q312" s="44" t="s">
        <v>51</v>
      </c>
      <c r="R312" s="44" t="s">
        <v>52</v>
      </c>
      <c r="S312" s="44">
        <v>0</v>
      </c>
      <c r="T312" s="44">
        <v>0</v>
      </c>
      <c r="U312" s="44" t="s">
        <v>620</v>
      </c>
      <c r="V312" s="44" t="s">
        <v>1311</v>
      </c>
      <c r="W312" s="44"/>
      <c r="X312" s="44"/>
      <c r="Y312" s="44"/>
      <c r="Z312" s="44"/>
      <c r="AA312" s="44"/>
      <c r="AB312" s="44" t="s">
        <v>625</v>
      </c>
      <c r="AC312" s="44" t="s">
        <v>626</v>
      </c>
      <c r="AD312" s="44" t="s">
        <v>813</v>
      </c>
      <c r="AE312" s="44" t="s">
        <v>550</v>
      </c>
      <c r="AF312" s="11">
        <f t="shared" si="75"/>
        <v>0</v>
      </c>
      <c r="AG312" s="11">
        <f t="shared" si="76"/>
        <v>0</v>
      </c>
      <c r="AH312" s="11">
        <f t="shared" si="77"/>
        <v>0</v>
      </c>
      <c r="AI312" s="11">
        <f t="shared" si="78"/>
        <v>0</v>
      </c>
      <c r="AJ312" s="11">
        <f t="shared" si="79"/>
        <v>0</v>
      </c>
      <c r="AK312" s="11">
        <f t="shared" si="80"/>
        <v>0</v>
      </c>
      <c r="AL312" s="11" t="str">
        <f t="shared" si="81"/>
        <v/>
      </c>
      <c r="AM312" s="11" t="str">
        <f t="shared" si="82"/>
        <v/>
      </c>
      <c r="AN312" s="11" t="str">
        <f>IF(AND($O312=$B$4,OR($Q312="COMMUN",$Q312=$D$4),$R312="POS"),COUNTIFS($O$83:$O312,$B$4,$Q$83:$Q312,"COMMUN",$R$83:$R312,"POS")+COUNTIFS($O$83:$O312,$B$4,$Q$83:$Q312,$D$4,$R$83:$R312,"POS"),"")</f>
        <v/>
      </c>
      <c r="AO312" s="11" t="str">
        <f t="shared" si="83"/>
        <v/>
      </c>
      <c r="AP312" s="11" t="str">
        <f t="shared" si="84"/>
        <v/>
      </c>
      <c r="AQ312" s="11">
        <f t="shared" si="85"/>
        <v>0</v>
      </c>
    </row>
    <row r="313" spans="12:43" ht="21.95" customHeight="1">
      <c r="L313" s="46"/>
      <c r="M313" s="46"/>
      <c r="N313" s="44" t="s">
        <v>1312</v>
      </c>
      <c r="O313" s="44" t="s">
        <v>184</v>
      </c>
      <c r="P313" s="44">
        <v>1</v>
      </c>
      <c r="Q313" s="44" t="s">
        <v>51</v>
      </c>
      <c r="R313" s="44" t="s">
        <v>52</v>
      </c>
      <c r="S313" s="44">
        <v>0</v>
      </c>
      <c r="T313" s="44">
        <v>0</v>
      </c>
      <c r="U313" s="44" t="s">
        <v>620</v>
      </c>
      <c r="V313" s="44" t="s">
        <v>1313</v>
      </c>
      <c r="W313" s="44"/>
      <c r="X313" s="44"/>
      <c r="Y313" s="44"/>
      <c r="Z313" s="44"/>
      <c r="AA313" s="44"/>
      <c r="AB313" s="44" t="s">
        <v>625</v>
      </c>
      <c r="AC313" s="44" t="s">
        <v>626</v>
      </c>
      <c r="AD313" s="44" t="s">
        <v>813</v>
      </c>
      <c r="AE313" s="44" t="s">
        <v>550</v>
      </c>
      <c r="AF313" s="11">
        <f t="shared" si="75"/>
        <v>0</v>
      </c>
      <c r="AG313" s="11">
        <f t="shared" si="76"/>
        <v>0</v>
      </c>
      <c r="AH313" s="11">
        <f t="shared" si="77"/>
        <v>0</v>
      </c>
      <c r="AI313" s="11">
        <f t="shared" si="78"/>
        <v>0</v>
      </c>
      <c r="AJ313" s="11">
        <f t="shared" si="79"/>
        <v>0</v>
      </c>
      <c r="AK313" s="11">
        <f t="shared" si="80"/>
        <v>0</v>
      </c>
      <c r="AL313" s="11" t="str">
        <f t="shared" si="81"/>
        <v/>
      </c>
      <c r="AM313" s="11" t="str">
        <f t="shared" si="82"/>
        <v/>
      </c>
      <c r="AN313" s="11" t="str">
        <f>IF(AND($O313=$B$4,OR($Q313="COMMUN",$Q313=$D$4),$R313="POS"),COUNTIFS($O$83:$O313,$B$4,$Q$83:$Q313,"COMMUN",$R$83:$R313,"POS")+COUNTIFS($O$83:$O313,$B$4,$Q$83:$Q313,$D$4,$R$83:$R313,"POS"),"")</f>
        <v/>
      </c>
      <c r="AO313" s="11" t="str">
        <f t="shared" si="83"/>
        <v/>
      </c>
      <c r="AP313" s="11" t="str">
        <f t="shared" si="84"/>
        <v/>
      </c>
      <c r="AQ313" s="11">
        <f t="shared" si="85"/>
        <v>0</v>
      </c>
    </row>
    <row r="314" spans="12:43" ht="21.95" customHeight="1">
      <c r="L314" s="46"/>
      <c r="M314" s="46"/>
      <c r="N314" s="44" t="s">
        <v>1314</v>
      </c>
      <c r="O314" s="44" t="s">
        <v>184</v>
      </c>
      <c r="P314" s="44">
        <v>2</v>
      </c>
      <c r="Q314" s="44" t="s">
        <v>51</v>
      </c>
      <c r="R314" s="44" t="s">
        <v>52</v>
      </c>
      <c r="S314" s="44">
        <v>0</v>
      </c>
      <c r="T314" s="44">
        <v>0</v>
      </c>
      <c r="U314" s="44" t="s">
        <v>620</v>
      </c>
      <c r="V314" s="44" t="s">
        <v>1315</v>
      </c>
      <c r="W314" s="44"/>
      <c r="X314" s="44"/>
      <c r="Y314" s="44"/>
      <c r="Z314" s="44"/>
      <c r="AA314" s="44"/>
      <c r="AB314" s="44" t="s">
        <v>625</v>
      </c>
      <c r="AC314" s="44" t="s">
        <v>626</v>
      </c>
      <c r="AD314" s="44" t="s">
        <v>813</v>
      </c>
      <c r="AE314" s="44" t="s">
        <v>550</v>
      </c>
      <c r="AF314" s="11">
        <f t="shared" si="75"/>
        <v>0</v>
      </c>
      <c r="AG314" s="11">
        <f t="shared" si="76"/>
        <v>0</v>
      </c>
      <c r="AH314" s="11">
        <f t="shared" si="77"/>
        <v>0</v>
      </c>
      <c r="AI314" s="11">
        <f t="shared" si="78"/>
        <v>0</v>
      </c>
      <c r="AJ314" s="11">
        <f t="shared" si="79"/>
        <v>0</v>
      </c>
      <c r="AK314" s="11">
        <f t="shared" si="80"/>
        <v>0</v>
      </c>
      <c r="AL314" s="11" t="str">
        <f t="shared" si="81"/>
        <v/>
      </c>
      <c r="AM314" s="11" t="str">
        <f t="shared" si="82"/>
        <v/>
      </c>
      <c r="AN314" s="11" t="str">
        <f>IF(AND($O314=$B$4,OR($Q314="COMMUN",$Q314=$D$4),$R314="POS"),COUNTIFS($O$83:$O314,$B$4,$Q$83:$Q314,"COMMUN",$R$83:$R314,"POS")+COUNTIFS($O$83:$O314,$B$4,$Q$83:$Q314,$D$4,$R$83:$R314,"POS"),"")</f>
        <v/>
      </c>
      <c r="AO314" s="11" t="str">
        <f t="shared" si="83"/>
        <v/>
      </c>
      <c r="AP314" s="11" t="str">
        <f t="shared" si="84"/>
        <v/>
      </c>
      <c r="AQ314" s="11">
        <f t="shared" si="85"/>
        <v>0</v>
      </c>
    </row>
    <row r="315" spans="12:43" ht="21.95" customHeight="1">
      <c r="L315" s="46"/>
      <c r="M315" s="46"/>
      <c r="N315" s="44" t="s">
        <v>1316</v>
      </c>
      <c r="O315" s="44" t="s">
        <v>184</v>
      </c>
      <c r="P315" s="44">
        <v>3</v>
      </c>
      <c r="Q315" s="44" t="s">
        <v>51</v>
      </c>
      <c r="R315" s="44" t="s">
        <v>52</v>
      </c>
      <c r="S315" s="44">
        <v>0</v>
      </c>
      <c r="T315" s="44">
        <v>0</v>
      </c>
      <c r="U315" s="44" t="s">
        <v>620</v>
      </c>
      <c r="V315" s="44" t="s">
        <v>1317</v>
      </c>
      <c r="W315" s="44"/>
      <c r="X315" s="44"/>
      <c r="Y315" s="44"/>
      <c r="Z315" s="44"/>
      <c r="AA315" s="44"/>
      <c r="AB315" s="44" t="s">
        <v>625</v>
      </c>
      <c r="AC315" s="44" t="s">
        <v>626</v>
      </c>
      <c r="AD315" s="44" t="s">
        <v>813</v>
      </c>
      <c r="AE315" s="44" t="s">
        <v>550</v>
      </c>
      <c r="AF315" s="11">
        <f t="shared" si="75"/>
        <v>0</v>
      </c>
      <c r="AG315" s="11">
        <f t="shared" si="76"/>
        <v>0</v>
      </c>
      <c r="AH315" s="11">
        <f t="shared" si="77"/>
        <v>0</v>
      </c>
      <c r="AI315" s="11">
        <f t="shared" si="78"/>
        <v>0</v>
      </c>
      <c r="AJ315" s="11">
        <f t="shared" si="79"/>
        <v>0</v>
      </c>
      <c r="AK315" s="11">
        <f t="shared" si="80"/>
        <v>0</v>
      </c>
      <c r="AL315" s="11" t="str">
        <f t="shared" si="81"/>
        <v/>
      </c>
      <c r="AM315" s="11" t="str">
        <f t="shared" si="82"/>
        <v/>
      </c>
      <c r="AN315" s="11" t="str">
        <f>IF(AND($O315=$B$4,OR($Q315="COMMUN",$Q315=$D$4),$R315="POS"),COUNTIFS($O$83:$O315,$B$4,$Q$83:$Q315,"COMMUN",$R$83:$R315,"POS")+COUNTIFS($O$83:$O315,$B$4,$Q$83:$Q315,$D$4,$R$83:$R315,"POS"),"")</f>
        <v/>
      </c>
      <c r="AO315" s="11" t="str">
        <f t="shared" si="83"/>
        <v/>
      </c>
      <c r="AP315" s="11" t="str">
        <f t="shared" si="84"/>
        <v/>
      </c>
      <c r="AQ315" s="11">
        <f t="shared" si="85"/>
        <v>0</v>
      </c>
    </row>
    <row r="316" spans="12:43" ht="21.95" customHeight="1">
      <c r="L316" s="46"/>
      <c r="M316" s="46"/>
      <c r="N316" s="44" t="s">
        <v>1318</v>
      </c>
      <c r="O316" s="44" t="s">
        <v>184</v>
      </c>
      <c r="P316" s="44">
        <v>4</v>
      </c>
      <c r="Q316" s="44" t="s">
        <v>51</v>
      </c>
      <c r="R316" s="44" t="s">
        <v>52</v>
      </c>
      <c r="S316" s="44">
        <v>0</v>
      </c>
      <c r="T316" s="44">
        <v>0</v>
      </c>
      <c r="U316" s="44" t="s">
        <v>620</v>
      </c>
      <c r="V316" s="44" t="s">
        <v>1319</v>
      </c>
      <c r="W316" s="44"/>
      <c r="X316" s="44"/>
      <c r="Y316" s="44"/>
      <c r="Z316" s="44"/>
      <c r="AA316" s="44"/>
      <c r="AB316" s="44" t="s">
        <v>625</v>
      </c>
      <c r="AC316" s="44" t="s">
        <v>626</v>
      </c>
      <c r="AD316" s="44" t="s">
        <v>813</v>
      </c>
      <c r="AE316" s="44" t="s">
        <v>550</v>
      </c>
      <c r="AF316" s="11">
        <f t="shared" si="75"/>
        <v>0</v>
      </c>
      <c r="AG316" s="11">
        <f t="shared" si="76"/>
        <v>0</v>
      </c>
      <c r="AH316" s="11">
        <f t="shared" si="77"/>
        <v>0</v>
      </c>
      <c r="AI316" s="11">
        <f t="shared" si="78"/>
        <v>0</v>
      </c>
      <c r="AJ316" s="11">
        <f t="shared" si="79"/>
        <v>0</v>
      </c>
      <c r="AK316" s="11">
        <f t="shared" si="80"/>
        <v>0</v>
      </c>
      <c r="AL316" s="11" t="str">
        <f t="shared" si="81"/>
        <v/>
      </c>
      <c r="AM316" s="11" t="str">
        <f t="shared" si="82"/>
        <v/>
      </c>
      <c r="AN316" s="11" t="str">
        <f>IF(AND($O316=$B$4,OR($Q316="COMMUN",$Q316=$D$4),$R316="POS"),COUNTIFS($O$83:$O316,$B$4,$Q$83:$Q316,"COMMUN",$R$83:$R316,"POS")+COUNTIFS($O$83:$O316,$B$4,$Q$83:$Q316,$D$4,$R$83:$R316,"POS"),"")</f>
        <v/>
      </c>
      <c r="AO316" s="11" t="str">
        <f t="shared" si="83"/>
        <v/>
      </c>
      <c r="AP316" s="11" t="str">
        <f t="shared" si="84"/>
        <v/>
      </c>
      <c r="AQ316" s="11">
        <f t="shared" si="85"/>
        <v>0</v>
      </c>
    </row>
    <row r="317" spans="12:43" ht="21.95" customHeight="1">
      <c r="L317" s="46"/>
      <c r="M317" s="46"/>
      <c r="N317" s="44" t="s">
        <v>1320</v>
      </c>
      <c r="O317" s="44" t="s">
        <v>184</v>
      </c>
      <c r="P317" s="44">
        <v>5</v>
      </c>
      <c r="Q317" s="44" t="s">
        <v>51</v>
      </c>
      <c r="R317" s="44" t="s">
        <v>52</v>
      </c>
      <c r="S317" s="44">
        <v>0</v>
      </c>
      <c r="T317" s="44">
        <v>0</v>
      </c>
      <c r="U317" s="44" t="s">
        <v>620</v>
      </c>
      <c r="V317" s="44" t="s">
        <v>1321</v>
      </c>
      <c r="W317" s="44"/>
      <c r="X317" s="44"/>
      <c r="Y317" s="44"/>
      <c r="Z317" s="44"/>
      <c r="AA317" s="44"/>
      <c r="AB317" s="44" t="s">
        <v>625</v>
      </c>
      <c r="AC317" s="44" t="s">
        <v>626</v>
      </c>
      <c r="AD317" s="44" t="s">
        <v>813</v>
      </c>
      <c r="AE317" s="44" t="s">
        <v>550</v>
      </c>
      <c r="AF317" s="11">
        <f t="shared" si="75"/>
        <v>0</v>
      </c>
      <c r="AG317" s="11">
        <f t="shared" si="76"/>
        <v>0</v>
      </c>
      <c r="AH317" s="11">
        <f t="shared" si="77"/>
        <v>0</v>
      </c>
      <c r="AI317" s="11">
        <f t="shared" si="78"/>
        <v>0</v>
      </c>
      <c r="AJ317" s="11">
        <f t="shared" si="79"/>
        <v>0</v>
      </c>
      <c r="AK317" s="11">
        <f t="shared" si="80"/>
        <v>0</v>
      </c>
      <c r="AL317" s="11" t="str">
        <f t="shared" si="81"/>
        <v/>
      </c>
      <c r="AM317" s="11" t="str">
        <f t="shared" si="82"/>
        <v/>
      </c>
      <c r="AN317" s="11" t="str">
        <f>IF(AND($O317=$B$4,OR($Q317="COMMUN",$Q317=$D$4),$R317="POS"),COUNTIFS($O$83:$O317,$B$4,$Q$83:$Q317,"COMMUN",$R$83:$R317,"POS")+COUNTIFS($O$83:$O317,$B$4,$Q$83:$Q317,$D$4,$R$83:$R317,"POS"),"")</f>
        <v/>
      </c>
      <c r="AO317" s="11" t="str">
        <f t="shared" si="83"/>
        <v/>
      </c>
      <c r="AP317" s="11" t="str">
        <f t="shared" si="84"/>
        <v/>
      </c>
      <c r="AQ317" s="11">
        <f t="shared" si="85"/>
        <v>0</v>
      </c>
    </row>
    <row r="318" spans="12:43" ht="21.95" customHeight="1">
      <c r="L318" s="46"/>
      <c r="M318" s="46"/>
      <c r="N318" s="44" t="s">
        <v>1322</v>
      </c>
      <c r="O318" s="44" t="s">
        <v>186</v>
      </c>
      <c r="P318" s="44">
        <v>1</v>
      </c>
      <c r="Q318" s="44" t="s">
        <v>51</v>
      </c>
      <c r="R318" s="44" t="s">
        <v>52</v>
      </c>
      <c r="S318" s="44">
        <v>0</v>
      </c>
      <c r="T318" s="44">
        <v>0</v>
      </c>
      <c r="U318" s="44" t="s">
        <v>620</v>
      </c>
      <c r="V318" s="44" t="s">
        <v>1323</v>
      </c>
      <c r="W318" s="44"/>
      <c r="X318" s="44"/>
      <c r="Y318" s="44"/>
      <c r="Z318" s="44"/>
      <c r="AA318" s="44"/>
      <c r="AB318" s="44" t="s">
        <v>625</v>
      </c>
      <c r="AC318" s="44" t="s">
        <v>626</v>
      </c>
      <c r="AD318" s="44" t="s">
        <v>813</v>
      </c>
      <c r="AE318" s="44" t="s">
        <v>550</v>
      </c>
      <c r="AF318" s="11">
        <f t="shared" si="75"/>
        <v>0</v>
      </c>
      <c r="AG318" s="11">
        <f t="shared" si="76"/>
        <v>0</v>
      </c>
      <c r="AH318" s="11">
        <f t="shared" si="77"/>
        <v>0</v>
      </c>
      <c r="AI318" s="11">
        <f t="shared" si="78"/>
        <v>0</v>
      </c>
      <c r="AJ318" s="11">
        <f t="shared" si="79"/>
        <v>0</v>
      </c>
      <c r="AK318" s="11">
        <f t="shared" si="80"/>
        <v>0</v>
      </c>
      <c r="AL318" s="11" t="str">
        <f t="shared" si="81"/>
        <v/>
      </c>
      <c r="AM318" s="11" t="str">
        <f t="shared" si="82"/>
        <v/>
      </c>
      <c r="AN318" s="11" t="str">
        <f>IF(AND($O318=$B$4,OR($Q318="COMMUN",$Q318=$D$4),$R318="POS"),COUNTIFS($O$83:$O318,$B$4,$Q$83:$Q318,"COMMUN",$R$83:$R318,"POS")+COUNTIFS($O$83:$O318,$B$4,$Q$83:$Q318,$D$4,$R$83:$R318,"POS"),"")</f>
        <v/>
      </c>
      <c r="AO318" s="11" t="str">
        <f t="shared" si="83"/>
        <v/>
      </c>
      <c r="AP318" s="11" t="str">
        <f t="shared" si="84"/>
        <v/>
      </c>
      <c r="AQ318" s="11">
        <f t="shared" si="85"/>
        <v>0</v>
      </c>
    </row>
    <row r="319" spans="12:43" ht="21.95" customHeight="1">
      <c r="L319" s="46"/>
      <c r="M319" s="46"/>
      <c r="N319" s="44" t="s">
        <v>1324</v>
      </c>
      <c r="O319" s="44" t="s">
        <v>186</v>
      </c>
      <c r="P319" s="44">
        <v>2</v>
      </c>
      <c r="Q319" s="44" t="s">
        <v>51</v>
      </c>
      <c r="R319" s="44" t="s">
        <v>52</v>
      </c>
      <c r="S319" s="44">
        <v>0</v>
      </c>
      <c r="T319" s="44">
        <v>0</v>
      </c>
      <c r="U319" s="44" t="s">
        <v>620</v>
      </c>
      <c r="V319" s="44" t="s">
        <v>1325</v>
      </c>
      <c r="W319" s="44"/>
      <c r="X319" s="44"/>
      <c r="Y319" s="44"/>
      <c r="Z319" s="44"/>
      <c r="AA319" s="44"/>
      <c r="AB319" s="44" t="s">
        <v>625</v>
      </c>
      <c r="AC319" s="44" t="s">
        <v>626</v>
      </c>
      <c r="AD319" s="44" t="s">
        <v>813</v>
      </c>
      <c r="AE319" s="44" t="s">
        <v>550</v>
      </c>
      <c r="AF319" s="11">
        <f t="shared" si="75"/>
        <v>0</v>
      </c>
      <c r="AG319" s="11">
        <f t="shared" si="76"/>
        <v>0</v>
      </c>
      <c r="AH319" s="11">
        <f t="shared" si="77"/>
        <v>0</v>
      </c>
      <c r="AI319" s="11">
        <f t="shared" si="78"/>
        <v>0</v>
      </c>
      <c r="AJ319" s="11">
        <f t="shared" si="79"/>
        <v>0</v>
      </c>
      <c r="AK319" s="11">
        <f t="shared" si="80"/>
        <v>0</v>
      </c>
      <c r="AL319" s="11" t="str">
        <f t="shared" si="81"/>
        <v/>
      </c>
      <c r="AM319" s="11" t="str">
        <f t="shared" si="82"/>
        <v/>
      </c>
      <c r="AN319" s="11" t="str">
        <f>IF(AND($O319=$B$4,OR($Q319="COMMUN",$Q319=$D$4),$R319="POS"),COUNTIFS($O$83:$O319,$B$4,$Q$83:$Q319,"COMMUN",$R$83:$R319,"POS")+COUNTIFS($O$83:$O319,$B$4,$Q$83:$Q319,$D$4,$R$83:$R319,"POS"),"")</f>
        <v/>
      </c>
      <c r="AO319" s="11" t="str">
        <f t="shared" si="83"/>
        <v/>
      </c>
      <c r="AP319" s="11" t="str">
        <f t="shared" si="84"/>
        <v/>
      </c>
      <c r="AQ319" s="11">
        <f t="shared" si="85"/>
        <v>0</v>
      </c>
    </row>
    <row r="320" spans="12:43" ht="21.95" customHeight="1">
      <c r="L320" s="46"/>
      <c r="M320" s="46"/>
      <c r="N320" s="44" t="s">
        <v>1326</v>
      </c>
      <c r="O320" s="44" t="s">
        <v>186</v>
      </c>
      <c r="P320" s="44">
        <v>3</v>
      </c>
      <c r="Q320" s="44" t="s">
        <v>51</v>
      </c>
      <c r="R320" s="44" t="s">
        <v>52</v>
      </c>
      <c r="S320" s="44">
        <v>0</v>
      </c>
      <c r="T320" s="44">
        <v>0</v>
      </c>
      <c r="U320" s="44" t="s">
        <v>620</v>
      </c>
      <c r="V320" s="44" t="s">
        <v>1327</v>
      </c>
      <c r="W320" s="44"/>
      <c r="X320" s="44"/>
      <c r="Y320" s="44"/>
      <c r="Z320" s="44"/>
      <c r="AA320" s="44"/>
      <c r="AB320" s="44" t="s">
        <v>625</v>
      </c>
      <c r="AC320" s="44" t="s">
        <v>626</v>
      </c>
      <c r="AD320" s="44" t="s">
        <v>813</v>
      </c>
      <c r="AE320" s="44" t="s">
        <v>550</v>
      </c>
      <c r="AF320" s="11">
        <f t="shared" si="75"/>
        <v>0</v>
      </c>
      <c r="AG320" s="11">
        <f t="shared" si="76"/>
        <v>0</v>
      </c>
      <c r="AH320" s="11">
        <f t="shared" si="77"/>
        <v>0</v>
      </c>
      <c r="AI320" s="11">
        <f t="shared" si="78"/>
        <v>0</v>
      </c>
      <c r="AJ320" s="11">
        <f t="shared" si="79"/>
        <v>0</v>
      </c>
      <c r="AK320" s="11">
        <f t="shared" si="80"/>
        <v>0</v>
      </c>
      <c r="AL320" s="11" t="str">
        <f t="shared" si="81"/>
        <v/>
      </c>
      <c r="AM320" s="11" t="str">
        <f t="shared" si="82"/>
        <v/>
      </c>
      <c r="AN320" s="11" t="str">
        <f>IF(AND($O320=$B$4,OR($Q320="COMMUN",$Q320=$D$4),$R320="POS"),COUNTIFS($O$83:$O320,$B$4,$Q$83:$Q320,"COMMUN",$R$83:$R320,"POS")+COUNTIFS($O$83:$O320,$B$4,$Q$83:$Q320,$D$4,$R$83:$R320,"POS"),"")</f>
        <v/>
      </c>
      <c r="AO320" s="11" t="str">
        <f t="shared" si="83"/>
        <v/>
      </c>
      <c r="AP320" s="11" t="str">
        <f t="shared" si="84"/>
        <v/>
      </c>
      <c r="AQ320" s="11">
        <f t="shared" si="85"/>
        <v>0</v>
      </c>
    </row>
    <row r="321" spans="12:43" ht="21.95" customHeight="1">
      <c r="L321" s="46"/>
      <c r="M321" s="46"/>
      <c r="N321" s="44" t="s">
        <v>1328</v>
      </c>
      <c r="O321" s="44" t="s">
        <v>186</v>
      </c>
      <c r="P321" s="44">
        <v>4</v>
      </c>
      <c r="Q321" s="44" t="s">
        <v>51</v>
      </c>
      <c r="R321" s="44" t="s">
        <v>52</v>
      </c>
      <c r="S321" s="44">
        <v>0</v>
      </c>
      <c r="T321" s="44">
        <v>0</v>
      </c>
      <c r="U321" s="44" t="s">
        <v>620</v>
      </c>
      <c r="V321" s="44" t="s">
        <v>1329</v>
      </c>
      <c r="W321" s="44"/>
      <c r="X321" s="44"/>
      <c r="Y321" s="44"/>
      <c r="Z321" s="44"/>
      <c r="AA321" s="44"/>
      <c r="AB321" s="44" t="s">
        <v>625</v>
      </c>
      <c r="AC321" s="44" t="s">
        <v>626</v>
      </c>
      <c r="AD321" s="44" t="s">
        <v>813</v>
      </c>
      <c r="AE321" s="44" t="s">
        <v>550</v>
      </c>
      <c r="AF321" s="11">
        <f t="shared" si="75"/>
        <v>0</v>
      </c>
      <c r="AG321" s="11">
        <f t="shared" si="76"/>
        <v>0</v>
      </c>
      <c r="AH321" s="11">
        <f t="shared" si="77"/>
        <v>0</v>
      </c>
      <c r="AI321" s="11">
        <f t="shared" si="78"/>
        <v>0</v>
      </c>
      <c r="AJ321" s="11">
        <f t="shared" si="79"/>
        <v>0</v>
      </c>
      <c r="AK321" s="11">
        <f t="shared" si="80"/>
        <v>0</v>
      </c>
      <c r="AL321" s="11" t="str">
        <f t="shared" si="81"/>
        <v/>
      </c>
      <c r="AM321" s="11" t="str">
        <f t="shared" si="82"/>
        <v/>
      </c>
      <c r="AN321" s="11" t="str">
        <f>IF(AND($O321=$B$4,OR($Q321="COMMUN",$Q321=$D$4),$R321="POS"),COUNTIFS($O$83:$O321,$B$4,$Q$83:$Q321,"COMMUN",$R$83:$R321,"POS")+COUNTIFS($O$83:$O321,$B$4,$Q$83:$Q321,$D$4,$R$83:$R321,"POS"),"")</f>
        <v/>
      </c>
      <c r="AO321" s="11" t="str">
        <f t="shared" si="83"/>
        <v/>
      </c>
      <c r="AP321" s="11" t="str">
        <f t="shared" si="84"/>
        <v/>
      </c>
      <c r="AQ321" s="11">
        <f t="shared" si="85"/>
        <v>0</v>
      </c>
    </row>
    <row r="322" spans="12:43" ht="21.95" customHeight="1">
      <c r="L322" s="46"/>
      <c r="M322" s="46"/>
      <c r="N322" s="44" t="s">
        <v>1330</v>
      </c>
      <c r="O322" s="44" t="s">
        <v>186</v>
      </c>
      <c r="P322" s="44">
        <v>5</v>
      </c>
      <c r="Q322" s="44" t="s">
        <v>51</v>
      </c>
      <c r="R322" s="44" t="s">
        <v>52</v>
      </c>
      <c r="S322" s="44">
        <v>0</v>
      </c>
      <c r="T322" s="44">
        <v>0</v>
      </c>
      <c r="U322" s="44" t="s">
        <v>620</v>
      </c>
      <c r="V322" s="44" t="s">
        <v>1331</v>
      </c>
      <c r="W322" s="44"/>
      <c r="X322" s="44"/>
      <c r="Y322" s="44"/>
      <c r="Z322" s="44"/>
      <c r="AA322" s="44"/>
      <c r="AB322" s="44" t="s">
        <v>625</v>
      </c>
      <c r="AC322" s="44" t="s">
        <v>626</v>
      </c>
      <c r="AD322" s="44" t="s">
        <v>813</v>
      </c>
      <c r="AE322" s="44" t="s">
        <v>550</v>
      </c>
      <c r="AF322" s="11">
        <f t="shared" si="75"/>
        <v>0</v>
      </c>
      <c r="AG322" s="11">
        <f t="shared" si="76"/>
        <v>0</v>
      </c>
      <c r="AH322" s="11">
        <f t="shared" si="77"/>
        <v>0</v>
      </c>
      <c r="AI322" s="11">
        <f t="shared" si="78"/>
        <v>0</v>
      </c>
      <c r="AJ322" s="11">
        <f t="shared" si="79"/>
        <v>0</v>
      </c>
      <c r="AK322" s="11">
        <f t="shared" si="80"/>
        <v>0</v>
      </c>
      <c r="AL322" s="11" t="str">
        <f t="shared" si="81"/>
        <v/>
      </c>
      <c r="AM322" s="11" t="str">
        <f t="shared" si="82"/>
        <v/>
      </c>
      <c r="AN322" s="11" t="str">
        <f>IF(AND($O322=$B$4,OR($Q322="COMMUN",$Q322=$D$4),$R322="POS"),COUNTIFS($O$83:$O322,$B$4,$Q$83:$Q322,"COMMUN",$R$83:$R322,"POS")+COUNTIFS($O$83:$O322,$B$4,$Q$83:$Q322,$D$4,$R$83:$R322,"POS"),"")</f>
        <v/>
      </c>
      <c r="AO322" s="11" t="str">
        <f t="shared" si="83"/>
        <v/>
      </c>
      <c r="AP322" s="11" t="str">
        <f t="shared" si="84"/>
        <v/>
      </c>
      <c r="AQ322" s="11">
        <f t="shared" si="85"/>
        <v>0</v>
      </c>
    </row>
    <row r="323" spans="12:43" ht="21.95" customHeight="1">
      <c r="L323" s="46"/>
      <c r="M323" s="46"/>
      <c r="N323" s="44" t="s">
        <v>1332</v>
      </c>
      <c r="O323" s="44" t="s">
        <v>188</v>
      </c>
      <c r="P323" s="44">
        <v>1</v>
      </c>
      <c r="Q323" s="44" t="s">
        <v>51</v>
      </c>
      <c r="R323" s="44" t="s">
        <v>52</v>
      </c>
      <c r="S323" s="44">
        <v>0</v>
      </c>
      <c r="T323" s="44">
        <v>0</v>
      </c>
      <c r="U323" s="44" t="s">
        <v>620</v>
      </c>
      <c r="V323" s="44" t="s">
        <v>1333</v>
      </c>
      <c r="W323" s="44"/>
      <c r="X323" s="44"/>
      <c r="Y323" s="44"/>
      <c r="Z323" s="44"/>
      <c r="AA323" s="44"/>
      <c r="AB323" s="44" t="s">
        <v>625</v>
      </c>
      <c r="AC323" s="44" t="s">
        <v>626</v>
      </c>
      <c r="AD323" s="44" t="s">
        <v>813</v>
      </c>
      <c r="AE323" s="44" t="s">
        <v>550</v>
      </c>
      <c r="AF323" s="11">
        <f t="shared" si="75"/>
        <v>0</v>
      </c>
      <c r="AG323" s="11">
        <f t="shared" si="76"/>
        <v>0</v>
      </c>
      <c r="AH323" s="11">
        <f t="shared" si="77"/>
        <v>0</v>
      </c>
      <c r="AI323" s="11">
        <f t="shared" si="78"/>
        <v>0</v>
      </c>
      <c r="AJ323" s="11">
        <f t="shared" si="79"/>
        <v>0</v>
      </c>
      <c r="AK323" s="11">
        <f t="shared" si="80"/>
        <v>0</v>
      </c>
      <c r="AL323" s="11" t="str">
        <f t="shared" si="81"/>
        <v/>
      </c>
      <c r="AM323" s="11" t="str">
        <f t="shared" si="82"/>
        <v/>
      </c>
      <c r="AN323" s="11" t="str">
        <f>IF(AND($O323=$B$4,OR($Q323="COMMUN",$Q323=$D$4),$R323="POS"),COUNTIFS($O$83:$O323,$B$4,$Q$83:$Q323,"COMMUN",$R$83:$R323,"POS")+COUNTIFS($O$83:$O323,$B$4,$Q$83:$Q323,$D$4,$R$83:$R323,"POS"),"")</f>
        <v/>
      </c>
      <c r="AO323" s="11" t="str">
        <f t="shared" si="83"/>
        <v/>
      </c>
      <c r="AP323" s="11" t="str">
        <f t="shared" si="84"/>
        <v/>
      </c>
      <c r="AQ323" s="11">
        <f t="shared" si="85"/>
        <v>0</v>
      </c>
    </row>
    <row r="324" spans="12:43" ht="21.95" customHeight="1">
      <c r="L324" s="46"/>
      <c r="M324" s="46"/>
      <c r="N324" s="44" t="s">
        <v>1334</v>
      </c>
      <c r="O324" s="44" t="s">
        <v>188</v>
      </c>
      <c r="P324" s="44">
        <v>2</v>
      </c>
      <c r="Q324" s="44" t="s">
        <v>51</v>
      </c>
      <c r="R324" s="44" t="s">
        <v>52</v>
      </c>
      <c r="S324" s="44">
        <v>0</v>
      </c>
      <c r="T324" s="44">
        <v>0</v>
      </c>
      <c r="U324" s="44" t="s">
        <v>620</v>
      </c>
      <c r="V324" s="44" t="s">
        <v>1335</v>
      </c>
      <c r="W324" s="44"/>
      <c r="X324" s="44"/>
      <c r="Y324" s="44"/>
      <c r="Z324" s="44"/>
      <c r="AA324" s="44"/>
      <c r="AB324" s="44" t="s">
        <v>625</v>
      </c>
      <c r="AC324" s="44" t="s">
        <v>626</v>
      </c>
      <c r="AD324" s="44" t="s">
        <v>813</v>
      </c>
      <c r="AE324" s="44" t="s">
        <v>550</v>
      </c>
      <c r="AF324" s="11">
        <f t="shared" si="75"/>
        <v>0</v>
      </c>
      <c r="AG324" s="11">
        <f t="shared" si="76"/>
        <v>0</v>
      </c>
      <c r="AH324" s="11">
        <f t="shared" si="77"/>
        <v>0</v>
      </c>
      <c r="AI324" s="11">
        <f t="shared" si="78"/>
        <v>0</v>
      </c>
      <c r="AJ324" s="11">
        <f t="shared" si="79"/>
        <v>0</v>
      </c>
      <c r="AK324" s="11">
        <f t="shared" si="80"/>
        <v>0</v>
      </c>
      <c r="AL324" s="11" t="str">
        <f t="shared" si="81"/>
        <v/>
      </c>
      <c r="AM324" s="11" t="str">
        <f t="shared" si="82"/>
        <v/>
      </c>
      <c r="AN324" s="11" t="str">
        <f>IF(AND($O324=$B$4,OR($Q324="COMMUN",$Q324=$D$4),$R324="POS"),COUNTIFS($O$83:$O324,$B$4,$Q$83:$Q324,"COMMUN",$R$83:$R324,"POS")+COUNTIFS($O$83:$O324,$B$4,$Q$83:$Q324,$D$4,$R$83:$R324,"POS"),"")</f>
        <v/>
      </c>
      <c r="AO324" s="11" t="str">
        <f t="shared" si="83"/>
        <v/>
      </c>
      <c r="AP324" s="11" t="str">
        <f t="shared" si="84"/>
        <v/>
      </c>
      <c r="AQ324" s="11">
        <f t="shared" si="85"/>
        <v>0</v>
      </c>
    </row>
    <row r="325" spans="12:43" ht="21.95" customHeight="1">
      <c r="L325" s="46"/>
      <c r="M325" s="46"/>
      <c r="N325" s="44" t="s">
        <v>1336</v>
      </c>
      <c r="O325" s="44" t="s">
        <v>188</v>
      </c>
      <c r="P325" s="44">
        <v>3</v>
      </c>
      <c r="Q325" s="44" t="s">
        <v>51</v>
      </c>
      <c r="R325" s="44" t="s">
        <v>52</v>
      </c>
      <c r="S325" s="44">
        <v>0</v>
      </c>
      <c r="T325" s="44">
        <v>0</v>
      </c>
      <c r="U325" s="44" t="s">
        <v>620</v>
      </c>
      <c r="V325" s="44" t="s">
        <v>1337</v>
      </c>
      <c r="W325" s="44"/>
      <c r="X325" s="44"/>
      <c r="Y325" s="44"/>
      <c r="Z325" s="44"/>
      <c r="AA325" s="44"/>
      <c r="AB325" s="44" t="s">
        <v>625</v>
      </c>
      <c r="AC325" s="44" t="s">
        <v>626</v>
      </c>
      <c r="AD325" s="44" t="s">
        <v>813</v>
      </c>
      <c r="AE325" s="44" t="s">
        <v>550</v>
      </c>
      <c r="AF325" s="11">
        <f t="shared" si="75"/>
        <v>0</v>
      </c>
      <c r="AG325" s="11">
        <f t="shared" si="76"/>
        <v>0</v>
      </c>
      <c r="AH325" s="11">
        <f t="shared" si="77"/>
        <v>0</v>
      </c>
      <c r="AI325" s="11">
        <f t="shared" si="78"/>
        <v>0</v>
      </c>
      <c r="AJ325" s="11">
        <f t="shared" si="79"/>
        <v>0</v>
      </c>
      <c r="AK325" s="11">
        <f t="shared" si="80"/>
        <v>0</v>
      </c>
      <c r="AL325" s="11" t="str">
        <f t="shared" si="81"/>
        <v/>
      </c>
      <c r="AM325" s="11" t="str">
        <f t="shared" si="82"/>
        <v/>
      </c>
      <c r="AN325" s="11" t="str">
        <f>IF(AND($O325=$B$4,OR($Q325="COMMUN",$Q325=$D$4),$R325="POS"),COUNTIFS($O$83:$O325,$B$4,$Q$83:$Q325,"COMMUN",$R$83:$R325,"POS")+COUNTIFS($O$83:$O325,$B$4,$Q$83:$Q325,$D$4,$R$83:$R325,"POS"),"")</f>
        <v/>
      </c>
      <c r="AO325" s="11" t="str">
        <f t="shared" si="83"/>
        <v/>
      </c>
      <c r="AP325" s="11" t="str">
        <f t="shared" si="84"/>
        <v/>
      </c>
      <c r="AQ325" s="11">
        <f t="shared" si="85"/>
        <v>0</v>
      </c>
    </row>
    <row r="326" spans="12:43" ht="21.95" customHeight="1">
      <c r="L326" s="46"/>
      <c r="M326" s="46"/>
      <c r="N326" s="44" t="s">
        <v>1338</v>
      </c>
      <c r="O326" s="44" t="s">
        <v>188</v>
      </c>
      <c r="P326" s="44">
        <v>4</v>
      </c>
      <c r="Q326" s="44" t="s">
        <v>51</v>
      </c>
      <c r="R326" s="44" t="s">
        <v>52</v>
      </c>
      <c r="S326" s="44">
        <v>0</v>
      </c>
      <c r="T326" s="44">
        <v>0</v>
      </c>
      <c r="U326" s="44" t="s">
        <v>620</v>
      </c>
      <c r="V326" s="44" t="s">
        <v>1339</v>
      </c>
      <c r="W326" s="44"/>
      <c r="X326" s="44"/>
      <c r="Y326" s="44"/>
      <c r="Z326" s="44"/>
      <c r="AA326" s="44"/>
      <c r="AB326" s="44" t="s">
        <v>625</v>
      </c>
      <c r="AC326" s="44" t="s">
        <v>626</v>
      </c>
      <c r="AD326" s="44" t="s">
        <v>813</v>
      </c>
      <c r="AE326" s="44" t="s">
        <v>550</v>
      </c>
      <c r="AF326" s="11">
        <f t="shared" si="75"/>
        <v>0</v>
      </c>
      <c r="AG326" s="11">
        <f t="shared" si="76"/>
        <v>0</v>
      </c>
      <c r="AH326" s="11">
        <f t="shared" si="77"/>
        <v>0</v>
      </c>
      <c r="AI326" s="11">
        <f t="shared" si="78"/>
        <v>0</v>
      </c>
      <c r="AJ326" s="11">
        <f t="shared" si="79"/>
        <v>0</v>
      </c>
      <c r="AK326" s="11">
        <f t="shared" si="80"/>
        <v>0</v>
      </c>
      <c r="AL326" s="11" t="str">
        <f t="shared" si="81"/>
        <v/>
      </c>
      <c r="AM326" s="11" t="str">
        <f t="shared" si="82"/>
        <v/>
      </c>
      <c r="AN326" s="11" t="str">
        <f>IF(AND($O326=$B$4,OR($Q326="COMMUN",$Q326=$D$4),$R326="POS"),COUNTIFS($O$83:$O326,$B$4,$Q$83:$Q326,"COMMUN",$R$83:$R326,"POS")+COUNTIFS($O$83:$O326,$B$4,$Q$83:$Q326,$D$4,$R$83:$R326,"POS"),"")</f>
        <v/>
      </c>
      <c r="AO326" s="11" t="str">
        <f t="shared" si="83"/>
        <v/>
      </c>
      <c r="AP326" s="11" t="str">
        <f t="shared" si="84"/>
        <v/>
      </c>
      <c r="AQ326" s="11">
        <f t="shared" si="85"/>
        <v>0</v>
      </c>
    </row>
    <row r="327" spans="12:43" ht="21.95" customHeight="1">
      <c r="L327" s="46"/>
      <c r="M327" s="46"/>
      <c r="N327" s="44" t="s">
        <v>1340</v>
      </c>
      <c r="O327" s="44" t="s">
        <v>188</v>
      </c>
      <c r="P327" s="44">
        <v>5</v>
      </c>
      <c r="Q327" s="44" t="s">
        <v>51</v>
      </c>
      <c r="R327" s="44" t="s">
        <v>52</v>
      </c>
      <c r="S327" s="44">
        <v>0</v>
      </c>
      <c r="T327" s="44">
        <v>0</v>
      </c>
      <c r="U327" s="44" t="s">
        <v>620</v>
      </c>
      <c r="V327" s="44" t="s">
        <v>1341</v>
      </c>
      <c r="W327" s="44"/>
      <c r="X327" s="44"/>
      <c r="Y327" s="44"/>
      <c r="Z327" s="44"/>
      <c r="AA327" s="44"/>
      <c r="AB327" s="44" t="s">
        <v>625</v>
      </c>
      <c r="AC327" s="44" t="s">
        <v>626</v>
      </c>
      <c r="AD327" s="44" t="s">
        <v>813</v>
      </c>
      <c r="AE327" s="44" t="s">
        <v>550</v>
      </c>
      <c r="AF327" s="11">
        <f t="shared" si="75"/>
        <v>0</v>
      </c>
      <c r="AG327" s="11">
        <f t="shared" si="76"/>
        <v>0</v>
      </c>
      <c r="AH327" s="11">
        <f t="shared" si="77"/>
        <v>0</v>
      </c>
      <c r="AI327" s="11">
        <f t="shared" si="78"/>
        <v>0</v>
      </c>
      <c r="AJ327" s="11">
        <f t="shared" si="79"/>
        <v>0</v>
      </c>
      <c r="AK327" s="11">
        <f t="shared" si="80"/>
        <v>0</v>
      </c>
      <c r="AL327" s="11" t="str">
        <f t="shared" si="81"/>
        <v/>
      </c>
      <c r="AM327" s="11" t="str">
        <f t="shared" si="82"/>
        <v/>
      </c>
      <c r="AN327" s="11" t="str">
        <f>IF(AND($O327=$B$4,OR($Q327="COMMUN",$Q327=$D$4),$R327="POS"),COUNTIFS($O$83:$O327,$B$4,$Q$83:$Q327,"COMMUN",$R$83:$R327,"POS")+COUNTIFS($O$83:$O327,$B$4,$Q$83:$Q327,$D$4,$R$83:$R327,"POS"),"")</f>
        <v/>
      </c>
      <c r="AO327" s="11" t="str">
        <f t="shared" si="83"/>
        <v/>
      </c>
      <c r="AP327" s="11" t="str">
        <f t="shared" si="84"/>
        <v/>
      </c>
      <c r="AQ327" s="11">
        <f t="shared" si="85"/>
        <v>0</v>
      </c>
    </row>
    <row r="328" spans="12:43" ht="21.95" customHeight="1">
      <c r="L328" s="46"/>
      <c r="M328" s="46"/>
      <c r="N328" s="44" t="s">
        <v>1342</v>
      </c>
      <c r="O328" s="44" t="s">
        <v>190</v>
      </c>
      <c r="P328" s="44">
        <v>1</v>
      </c>
      <c r="Q328" s="44" t="s">
        <v>51</v>
      </c>
      <c r="R328" s="44" t="s">
        <v>52</v>
      </c>
      <c r="S328" s="44">
        <v>0</v>
      </c>
      <c r="T328" s="44">
        <v>0</v>
      </c>
      <c r="U328" s="44" t="s">
        <v>620</v>
      </c>
      <c r="V328" s="44" t="s">
        <v>1343</v>
      </c>
      <c r="W328" s="44"/>
      <c r="X328" s="44"/>
      <c r="Y328" s="44"/>
      <c r="Z328" s="44"/>
      <c r="AA328" s="44"/>
      <c r="AB328" s="44" t="s">
        <v>625</v>
      </c>
      <c r="AC328" s="44" t="s">
        <v>626</v>
      </c>
      <c r="AD328" s="44" t="s">
        <v>813</v>
      </c>
      <c r="AE328" s="44" t="s">
        <v>550</v>
      </c>
      <c r="AF328" s="11">
        <f t="shared" si="75"/>
        <v>0</v>
      </c>
      <c r="AG328" s="11">
        <f t="shared" si="76"/>
        <v>0</v>
      </c>
      <c r="AH328" s="11">
        <f t="shared" si="77"/>
        <v>0</v>
      </c>
      <c r="AI328" s="11">
        <f t="shared" si="78"/>
        <v>0</v>
      </c>
      <c r="AJ328" s="11">
        <f t="shared" si="79"/>
        <v>0</v>
      </c>
      <c r="AK328" s="11">
        <f t="shared" si="80"/>
        <v>0</v>
      </c>
      <c r="AL328" s="11" t="str">
        <f t="shared" si="81"/>
        <v/>
      </c>
      <c r="AM328" s="11" t="str">
        <f t="shared" si="82"/>
        <v/>
      </c>
      <c r="AN328" s="11" t="str">
        <f>IF(AND($O328=$B$4,OR($Q328="COMMUN",$Q328=$D$4),$R328="POS"),COUNTIFS($O$83:$O328,$B$4,$Q$83:$Q328,"COMMUN",$R$83:$R328,"POS")+COUNTIFS($O$83:$O328,$B$4,$Q$83:$Q328,$D$4,$R$83:$R328,"POS"),"")</f>
        <v/>
      </c>
      <c r="AO328" s="11" t="str">
        <f t="shared" si="83"/>
        <v/>
      </c>
      <c r="AP328" s="11" t="str">
        <f t="shared" si="84"/>
        <v/>
      </c>
      <c r="AQ328" s="11">
        <f t="shared" si="85"/>
        <v>0</v>
      </c>
    </row>
    <row r="329" spans="12:43" ht="21.95" customHeight="1">
      <c r="L329" s="46"/>
      <c r="M329" s="46"/>
      <c r="N329" s="44" t="s">
        <v>1344</v>
      </c>
      <c r="O329" s="44" t="s">
        <v>190</v>
      </c>
      <c r="P329" s="44">
        <v>2</v>
      </c>
      <c r="Q329" s="44" t="s">
        <v>51</v>
      </c>
      <c r="R329" s="44" t="s">
        <v>52</v>
      </c>
      <c r="S329" s="44">
        <v>0</v>
      </c>
      <c r="T329" s="44">
        <v>0</v>
      </c>
      <c r="U329" s="44" t="s">
        <v>620</v>
      </c>
      <c r="V329" s="44" t="s">
        <v>1345</v>
      </c>
      <c r="W329" s="44"/>
      <c r="X329" s="44"/>
      <c r="Y329" s="44"/>
      <c r="Z329" s="44"/>
      <c r="AA329" s="44"/>
      <c r="AB329" s="44" t="s">
        <v>625</v>
      </c>
      <c r="AC329" s="44" t="s">
        <v>626</v>
      </c>
      <c r="AD329" s="44" t="s">
        <v>813</v>
      </c>
      <c r="AE329" s="44" t="s">
        <v>550</v>
      </c>
      <c r="AF329" s="11">
        <f t="shared" si="75"/>
        <v>0</v>
      </c>
      <c r="AG329" s="11">
        <f t="shared" si="76"/>
        <v>0</v>
      </c>
      <c r="AH329" s="11">
        <f t="shared" si="77"/>
        <v>0</v>
      </c>
      <c r="AI329" s="11">
        <f t="shared" si="78"/>
        <v>0</v>
      </c>
      <c r="AJ329" s="11">
        <f t="shared" si="79"/>
        <v>0</v>
      </c>
      <c r="AK329" s="11">
        <f t="shared" si="80"/>
        <v>0</v>
      </c>
      <c r="AL329" s="11" t="str">
        <f t="shared" si="81"/>
        <v/>
      </c>
      <c r="AM329" s="11" t="str">
        <f t="shared" si="82"/>
        <v/>
      </c>
      <c r="AN329" s="11" t="str">
        <f>IF(AND($O329=$B$4,OR($Q329="COMMUN",$Q329=$D$4),$R329="POS"),COUNTIFS($O$83:$O329,$B$4,$Q$83:$Q329,"COMMUN",$R$83:$R329,"POS")+COUNTIFS($O$83:$O329,$B$4,$Q$83:$Q329,$D$4,$R$83:$R329,"POS"),"")</f>
        <v/>
      </c>
      <c r="AO329" s="11" t="str">
        <f t="shared" si="83"/>
        <v/>
      </c>
      <c r="AP329" s="11" t="str">
        <f t="shared" si="84"/>
        <v/>
      </c>
      <c r="AQ329" s="11">
        <f t="shared" si="85"/>
        <v>0</v>
      </c>
    </row>
    <row r="330" spans="12:43" ht="21.95" customHeight="1">
      <c r="L330" s="46"/>
      <c r="M330" s="46"/>
      <c r="N330" s="44" t="s">
        <v>1346</v>
      </c>
      <c r="O330" s="44" t="s">
        <v>190</v>
      </c>
      <c r="P330" s="44">
        <v>3</v>
      </c>
      <c r="Q330" s="44" t="s">
        <v>51</v>
      </c>
      <c r="R330" s="44" t="s">
        <v>52</v>
      </c>
      <c r="S330" s="44">
        <v>0</v>
      </c>
      <c r="T330" s="44">
        <v>0</v>
      </c>
      <c r="U330" s="44" t="s">
        <v>620</v>
      </c>
      <c r="V330" s="44" t="s">
        <v>1347</v>
      </c>
      <c r="W330" s="44"/>
      <c r="X330" s="44"/>
      <c r="Y330" s="44"/>
      <c r="Z330" s="44"/>
      <c r="AA330" s="44"/>
      <c r="AB330" s="44" t="s">
        <v>625</v>
      </c>
      <c r="AC330" s="44" t="s">
        <v>626</v>
      </c>
      <c r="AD330" s="44" t="s">
        <v>813</v>
      </c>
      <c r="AE330" s="44" t="s">
        <v>550</v>
      </c>
      <c r="AF330" s="11">
        <f t="shared" si="75"/>
        <v>0</v>
      </c>
      <c r="AG330" s="11">
        <f t="shared" si="76"/>
        <v>0</v>
      </c>
      <c r="AH330" s="11">
        <f t="shared" si="77"/>
        <v>0</v>
      </c>
      <c r="AI330" s="11">
        <f t="shared" si="78"/>
        <v>0</v>
      </c>
      <c r="AJ330" s="11">
        <f t="shared" si="79"/>
        <v>0</v>
      </c>
      <c r="AK330" s="11">
        <f t="shared" si="80"/>
        <v>0</v>
      </c>
      <c r="AL330" s="11" t="str">
        <f t="shared" si="81"/>
        <v/>
      </c>
      <c r="AM330" s="11" t="str">
        <f t="shared" si="82"/>
        <v/>
      </c>
      <c r="AN330" s="11" t="str">
        <f>IF(AND($O330=$B$4,OR($Q330="COMMUN",$Q330=$D$4),$R330="POS"),COUNTIFS($O$83:$O330,$B$4,$Q$83:$Q330,"COMMUN",$R$83:$R330,"POS")+COUNTIFS($O$83:$O330,$B$4,$Q$83:$Q330,$D$4,$R$83:$R330,"POS"),"")</f>
        <v/>
      </c>
      <c r="AO330" s="11" t="str">
        <f t="shared" si="83"/>
        <v/>
      </c>
      <c r="AP330" s="11" t="str">
        <f t="shared" si="84"/>
        <v/>
      </c>
      <c r="AQ330" s="11">
        <f t="shared" si="85"/>
        <v>0</v>
      </c>
    </row>
    <row r="331" spans="12:43" ht="21.95" customHeight="1">
      <c r="L331" s="46"/>
      <c r="M331" s="46"/>
      <c r="N331" s="44" t="s">
        <v>1348</v>
      </c>
      <c r="O331" s="44" t="s">
        <v>190</v>
      </c>
      <c r="P331" s="44">
        <v>4</v>
      </c>
      <c r="Q331" s="44" t="s">
        <v>51</v>
      </c>
      <c r="R331" s="44" t="s">
        <v>52</v>
      </c>
      <c r="S331" s="44">
        <v>0</v>
      </c>
      <c r="T331" s="44">
        <v>0</v>
      </c>
      <c r="U331" s="44" t="s">
        <v>620</v>
      </c>
      <c r="V331" s="44" t="s">
        <v>1349</v>
      </c>
      <c r="W331" s="44"/>
      <c r="X331" s="44"/>
      <c r="Y331" s="44"/>
      <c r="Z331" s="44"/>
      <c r="AA331" s="44"/>
      <c r="AB331" s="44" t="s">
        <v>625</v>
      </c>
      <c r="AC331" s="44" t="s">
        <v>626</v>
      </c>
      <c r="AD331" s="44" t="s">
        <v>813</v>
      </c>
      <c r="AE331" s="44" t="s">
        <v>550</v>
      </c>
      <c r="AF331" s="11">
        <f t="shared" si="75"/>
        <v>0</v>
      </c>
      <c r="AG331" s="11">
        <f t="shared" si="76"/>
        <v>0</v>
      </c>
      <c r="AH331" s="11">
        <f t="shared" si="77"/>
        <v>0</v>
      </c>
      <c r="AI331" s="11">
        <f t="shared" si="78"/>
        <v>0</v>
      </c>
      <c r="AJ331" s="11">
        <f t="shared" si="79"/>
        <v>0</v>
      </c>
      <c r="AK331" s="11">
        <f t="shared" si="80"/>
        <v>0</v>
      </c>
      <c r="AL331" s="11" t="str">
        <f t="shared" si="81"/>
        <v/>
      </c>
      <c r="AM331" s="11" t="str">
        <f t="shared" si="82"/>
        <v/>
      </c>
      <c r="AN331" s="11" t="str">
        <f>IF(AND($O331=$B$4,OR($Q331="COMMUN",$Q331=$D$4),$R331="POS"),COUNTIFS($O$83:$O331,$B$4,$Q$83:$Q331,"COMMUN",$R$83:$R331,"POS")+COUNTIFS($O$83:$O331,$B$4,$Q$83:$Q331,$D$4,$R$83:$R331,"POS"),"")</f>
        <v/>
      </c>
      <c r="AO331" s="11" t="str">
        <f t="shared" si="83"/>
        <v/>
      </c>
      <c r="AP331" s="11" t="str">
        <f t="shared" si="84"/>
        <v/>
      </c>
      <c r="AQ331" s="11">
        <f t="shared" si="85"/>
        <v>0</v>
      </c>
    </row>
    <row r="332" spans="12:43" ht="21.95" customHeight="1">
      <c r="L332" s="46"/>
      <c r="M332" s="46"/>
      <c r="N332" s="44" t="s">
        <v>1350</v>
      </c>
      <c r="O332" s="44" t="s">
        <v>190</v>
      </c>
      <c r="P332" s="44">
        <v>5</v>
      </c>
      <c r="Q332" s="44" t="s">
        <v>51</v>
      </c>
      <c r="R332" s="44" t="s">
        <v>52</v>
      </c>
      <c r="S332" s="44">
        <v>0</v>
      </c>
      <c r="T332" s="44">
        <v>0</v>
      </c>
      <c r="U332" s="44" t="s">
        <v>620</v>
      </c>
      <c r="V332" s="44" t="s">
        <v>1351</v>
      </c>
      <c r="W332" s="44"/>
      <c r="X332" s="44"/>
      <c r="Y332" s="44"/>
      <c r="Z332" s="44"/>
      <c r="AA332" s="44"/>
      <c r="AB332" s="44" t="s">
        <v>625</v>
      </c>
      <c r="AC332" s="44" t="s">
        <v>626</v>
      </c>
      <c r="AD332" s="44" t="s">
        <v>813</v>
      </c>
      <c r="AE332" s="44" t="s">
        <v>550</v>
      </c>
      <c r="AF332" s="11">
        <f t="shared" si="75"/>
        <v>0</v>
      </c>
      <c r="AG332" s="11">
        <f t="shared" si="76"/>
        <v>0</v>
      </c>
      <c r="AH332" s="11">
        <f t="shared" si="77"/>
        <v>0</v>
      </c>
      <c r="AI332" s="11">
        <f t="shared" si="78"/>
        <v>0</v>
      </c>
      <c r="AJ332" s="11">
        <f t="shared" si="79"/>
        <v>0</v>
      </c>
      <c r="AK332" s="11">
        <f t="shared" si="80"/>
        <v>0</v>
      </c>
      <c r="AL332" s="11" t="str">
        <f t="shared" si="81"/>
        <v/>
      </c>
      <c r="AM332" s="11" t="str">
        <f t="shared" si="82"/>
        <v/>
      </c>
      <c r="AN332" s="11" t="str">
        <f>IF(AND($O332=$B$4,OR($Q332="COMMUN",$Q332=$D$4),$R332="POS"),COUNTIFS($O$83:$O332,$B$4,$Q$83:$Q332,"COMMUN",$R$83:$R332,"POS")+COUNTIFS($O$83:$O332,$B$4,$Q$83:$Q332,$D$4,$R$83:$R332,"POS"),"")</f>
        <v/>
      </c>
      <c r="AO332" s="11" t="str">
        <f t="shared" si="83"/>
        <v/>
      </c>
      <c r="AP332" s="11" t="str">
        <f t="shared" si="84"/>
        <v/>
      </c>
      <c r="AQ332" s="11">
        <f t="shared" si="85"/>
        <v>0</v>
      </c>
    </row>
    <row r="333" spans="12:43" ht="21.95" customHeight="1">
      <c r="L333" s="46"/>
      <c r="M333" s="46"/>
      <c r="N333" s="44" t="s">
        <v>1352</v>
      </c>
      <c r="O333" s="44" t="s">
        <v>192</v>
      </c>
      <c r="P333" s="44">
        <v>1</v>
      </c>
      <c r="Q333" s="44" t="s">
        <v>51</v>
      </c>
      <c r="R333" s="44" t="s">
        <v>52</v>
      </c>
      <c r="S333" s="44">
        <v>0</v>
      </c>
      <c r="T333" s="44">
        <v>0</v>
      </c>
      <c r="U333" s="44" t="s">
        <v>620</v>
      </c>
      <c r="V333" s="44" t="s">
        <v>1353</v>
      </c>
      <c r="W333" s="44"/>
      <c r="X333" s="44"/>
      <c r="Y333" s="44"/>
      <c r="Z333" s="44"/>
      <c r="AA333" s="44"/>
      <c r="AB333" s="44" t="s">
        <v>625</v>
      </c>
      <c r="AC333" s="44" t="s">
        <v>626</v>
      </c>
      <c r="AD333" s="44" t="s">
        <v>813</v>
      </c>
      <c r="AE333" s="44" t="s">
        <v>550</v>
      </c>
      <c r="AF333" s="11">
        <f t="shared" si="75"/>
        <v>0</v>
      </c>
      <c r="AG333" s="11">
        <f t="shared" si="76"/>
        <v>0</v>
      </c>
      <c r="AH333" s="11">
        <f t="shared" si="77"/>
        <v>0</v>
      </c>
      <c r="AI333" s="11">
        <f t="shared" si="78"/>
        <v>0</v>
      </c>
      <c r="AJ333" s="11">
        <f t="shared" si="79"/>
        <v>0</v>
      </c>
      <c r="AK333" s="11">
        <f t="shared" si="80"/>
        <v>0</v>
      </c>
      <c r="AL333" s="11" t="str">
        <f t="shared" si="81"/>
        <v/>
      </c>
      <c r="AM333" s="11" t="str">
        <f t="shared" si="82"/>
        <v/>
      </c>
      <c r="AN333" s="11" t="str">
        <f>IF(AND($O333=$B$4,OR($Q333="COMMUN",$Q333=$D$4),$R333="POS"),COUNTIFS($O$83:$O333,$B$4,$Q$83:$Q333,"COMMUN",$R$83:$R333,"POS")+COUNTIFS($O$83:$O333,$B$4,$Q$83:$Q333,$D$4,$R$83:$R333,"POS"),"")</f>
        <v/>
      </c>
      <c r="AO333" s="11" t="str">
        <f t="shared" si="83"/>
        <v/>
      </c>
      <c r="AP333" s="11" t="str">
        <f t="shared" si="84"/>
        <v/>
      </c>
      <c r="AQ333" s="11">
        <f t="shared" si="85"/>
        <v>0</v>
      </c>
    </row>
    <row r="334" spans="12:43" ht="21.95" customHeight="1">
      <c r="L334" s="46"/>
      <c r="M334" s="46"/>
      <c r="N334" s="44" t="s">
        <v>1354</v>
      </c>
      <c r="O334" s="44" t="s">
        <v>192</v>
      </c>
      <c r="P334" s="44">
        <v>2</v>
      </c>
      <c r="Q334" s="44" t="s">
        <v>51</v>
      </c>
      <c r="R334" s="44" t="s">
        <v>52</v>
      </c>
      <c r="S334" s="44">
        <v>0</v>
      </c>
      <c r="T334" s="44">
        <v>0</v>
      </c>
      <c r="U334" s="44" t="s">
        <v>620</v>
      </c>
      <c r="V334" s="44" t="s">
        <v>1355</v>
      </c>
      <c r="W334" s="44"/>
      <c r="X334" s="44"/>
      <c r="Y334" s="44"/>
      <c r="Z334" s="44"/>
      <c r="AA334" s="44"/>
      <c r="AB334" s="44" t="s">
        <v>625</v>
      </c>
      <c r="AC334" s="44" t="s">
        <v>626</v>
      </c>
      <c r="AD334" s="44" t="s">
        <v>813</v>
      </c>
      <c r="AE334" s="44" t="s">
        <v>550</v>
      </c>
      <c r="AF334" s="11">
        <f t="shared" si="75"/>
        <v>0</v>
      </c>
      <c r="AG334" s="11">
        <f t="shared" si="76"/>
        <v>0</v>
      </c>
      <c r="AH334" s="11">
        <f t="shared" si="77"/>
        <v>0</v>
      </c>
      <c r="AI334" s="11">
        <f t="shared" si="78"/>
        <v>0</v>
      </c>
      <c r="AJ334" s="11">
        <f t="shared" si="79"/>
        <v>0</v>
      </c>
      <c r="AK334" s="11">
        <f t="shared" si="80"/>
        <v>0</v>
      </c>
      <c r="AL334" s="11" t="str">
        <f t="shared" si="81"/>
        <v/>
      </c>
      <c r="AM334" s="11" t="str">
        <f t="shared" si="82"/>
        <v/>
      </c>
      <c r="AN334" s="11" t="str">
        <f>IF(AND($O334=$B$4,OR($Q334="COMMUN",$Q334=$D$4),$R334="POS"),COUNTIFS($O$83:$O334,$B$4,$Q$83:$Q334,"COMMUN",$R$83:$R334,"POS")+COUNTIFS($O$83:$O334,$B$4,$Q$83:$Q334,$D$4,$R$83:$R334,"POS"),"")</f>
        <v/>
      </c>
      <c r="AO334" s="11" t="str">
        <f t="shared" si="83"/>
        <v/>
      </c>
      <c r="AP334" s="11" t="str">
        <f t="shared" si="84"/>
        <v/>
      </c>
      <c r="AQ334" s="11">
        <f t="shared" si="85"/>
        <v>0</v>
      </c>
    </row>
    <row r="335" spans="12:43" ht="21.95" customHeight="1">
      <c r="L335" s="46"/>
      <c r="M335" s="46"/>
      <c r="N335" s="44" t="s">
        <v>1356</v>
      </c>
      <c r="O335" s="44" t="s">
        <v>192</v>
      </c>
      <c r="P335" s="44">
        <v>3</v>
      </c>
      <c r="Q335" s="44" t="s">
        <v>51</v>
      </c>
      <c r="R335" s="44" t="s">
        <v>52</v>
      </c>
      <c r="S335" s="44">
        <v>0</v>
      </c>
      <c r="T335" s="44">
        <v>0</v>
      </c>
      <c r="U335" s="44" t="s">
        <v>620</v>
      </c>
      <c r="V335" s="44" t="s">
        <v>1357</v>
      </c>
      <c r="W335" s="44"/>
      <c r="X335" s="44"/>
      <c r="Y335" s="44"/>
      <c r="Z335" s="44"/>
      <c r="AA335" s="44"/>
      <c r="AB335" s="44" t="s">
        <v>625</v>
      </c>
      <c r="AC335" s="44" t="s">
        <v>626</v>
      </c>
      <c r="AD335" s="44" t="s">
        <v>813</v>
      </c>
      <c r="AE335" s="44" t="s">
        <v>550</v>
      </c>
      <c r="AF335" s="11">
        <f t="shared" si="75"/>
        <v>0</v>
      </c>
      <c r="AG335" s="11">
        <f t="shared" si="76"/>
        <v>0</v>
      </c>
      <c r="AH335" s="11">
        <f t="shared" si="77"/>
        <v>0</v>
      </c>
      <c r="AI335" s="11">
        <f t="shared" si="78"/>
        <v>0</v>
      </c>
      <c r="AJ335" s="11">
        <f t="shared" si="79"/>
        <v>0</v>
      </c>
      <c r="AK335" s="11">
        <f t="shared" si="80"/>
        <v>0</v>
      </c>
      <c r="AL335" s="11" t="str">
        <f t="shared" si="81"/>
        <v/>
      </c>
      <c r="AM335" s="11" t="str">
        <f t="shared" si="82"/>
        <v/>
      </c>
      <c r="AN335" s="11" t="str">
        <f>IF(AND($O335=$B$4,OR($Q335="COMMUN",$Q335=$D$4),$R335="POS"),COUNTIFS($O$83:$O335,$B$4,$Q$83:$Q335,"COMMUN",$R$83:$R335,"POS")+COUNTIFS($O$83:$O335,$B$4,$Q$83:$Q335,$D$4,$R$83:$R335,"POS"),"")</f>
        <v/>
      </c>
      <c r="AO335" s="11" t="str">
        <f t="shared" si="83"/>
        <v/>
      </c>
      <c r="AP335" s="11" t="str">
        <f t="shared" si="84"/>
        <v/>
      </c>
      <c r="AQ335" s="11">
        <f t="shared" si="85"/>
        <v>0</v>
      </c>
    </row>
    <row r="336" spans="12:43" ht="21.95" customHeight="1">
      <c r="L336" s="46"/>
      <c r="M336" s="46"/>
      <c r="N336" s="44" t="s">
        <v>1358</v>
      </c>
      <c r="O336" s="44" t="s">
        <v>192</v>
      </c>
      <c r="P336" s="44">
        <v>4</v>
      </c>
      <c r="Q336" s="44" t="s">
        <v>51</v>
      </c>
      <c r="R336" s="44" t="s">
        <v>52</v>
      </c>
      <c r="S336" s="44">
        <v>0</v>
      </c>
      <c r="T336" s="44">
        <v>0</v>
      </c>
      <c r="U336" s="44" t="s">
        <v>620</v>
      </c>
      <c r="V336" s="44" t="s">
        <v>1359</v>
      </c>
      <c r="W336" s="44"/>
      <c r="X336" s="44"/>
      <c r="Y336" s="44"/>
      <c r="Z336" s="44"/>
      <c r="AA336" s="44"/>
      <c r="AB336" s="44" t="s">
        <v>625</v>
      </c>
      <c r="AC336" s="44" t="s">
        <v>626</v>
      </c>
      <c r="AD336" s="44" t="s">
        <v>813</v>
      </c>
      <c r="AE336" s="44" t="s">
        <v>550</v>
      </c>
      <c r="AF336" s="11">
        <f t="shared" si="75"/>
        <v>0</v>
      </c>
      <c r="AG336" s="11">
        <f t="shared" si="76"/>
        <v>0</v>
      </c>
      <c r="AH336" s="11">
        <f t="shared" si="77"/>
        <v>0</v>
      </c>
      <c r="AI336" s="11">
        <f t="shared" si="78"/>
        <v>0</v>
      </c>
      <c r="AJ336" s="11">
        <f t="shared" si="79"/>
        <v>0</v>
      </c>
      <c r="AK336" s="11">
        <f t="shared" si="80"/>
        <v>0</v>
      </c>
      <c r="AL336" s="11" t="str">
        <f t="shared" si="81"/>
        <v/>
      </c>
      <c r="AM336" s="11" t="str">
        <f t="shared" si="82"/>
        <v/>
      </c>
      <c r="AN336" s="11" t="str">
        <f>IF(AND($O336=$B$4,OR($Q336="COMMUN",$Q336=$D$4),$R336="POS"),COUNTIFS($O$83:$O336,$B$4,$Q$83:$Q336,"COMMUN",$R$83:$R336,"POS")+COUNTIFS($O$83:$O336,$B$4,$Q$83:$Q336,$D$4,$R$83:$R336,"POS"),"")</f>
        <v/>
      </c>
      <c r="AO336" s="11" t="str">
        <f t="shared" si="83"/>
        <v/>
      </c>
      <c r="AP336" s="11" t="str">
        <f t="shared" si="84"/>
        <v/>
      </c>
      <c r="AQ336" s="11">
        <f t="shared" si="85"/>
        <v>0</v>
      </c>
    </row>
    <row r="337" spans="12:43" ht="21.95" customHeight="1">
      <c r="L337" s="46"/>
      <c r="M337" s="46"/>
      <c r="N337" s="44" t="s">
        <v>1360</v>
      </c>
      <c r="O337" s="44" t="s">
        <v>192</v>
      </c>
      <c r="P337" s="44">
        <v>5</v>
      </c>
      <c r="Q337" s="44" t="s">
        <v>51</v>
      </c>
      <c r="R337" s="44" t="s">
        <v>52</v>
      </c>
      <c r="S337" s="44">
        <v>0</v>
      </c>
      <c r="T337" s="44">
        <v>0</v>
      </c>
      <c r="U337" s="44" t="s">
        <v>620</v>
      </c>
      <c r="V337" s="44" t="s">
        <v>1361</v>
      </c>
      <c r="W337" s="44"/>
      <c r="X337" s="44"/>
      <c r="Y337" s="44"/>
      <c r="Z337" s="44"/>
      <c r="AA337" s="44"/>
      <c r="AB337" s="44" t="s">
        <v>625</v>
      </c>
      <c r="AC337" s="44" t="s">
        <v>626</v>
      </c>
      <c r="AD337" s="44" t="s">
        <v>813</v>
      </c>
      <c r="AE337" s="44" t="s">
        <v>550</v>
      </c>
      <c r="AF337" s="11">
        <f t="shared" si="75"/>
        <v>0</v>
      </c>
      <c r="AG337" s="11">
        <f t="shared" si="76"/>
        <v>0</v>
      </c>
      <c r="AH337" s="11">
        <f t="shared" si="77"/>
        <v>0</v>
      </c>
      <c r="AI337" s="11">
        <f t="shared" si="78"/>
        <v>0</v>
      </c>
      <c r="AJ337" s="11">
        <f t="shared" si="79"/>
        <v>0</v>
      </c>
      <c r="AK337" s="11">
        <f t="shared" si="80"/>
        <v>0</v>
      </c>
      <c r="AL337" s="11" t="str">
        <f t="shared" si="81"/>
        <v/>
      </c>
      <c r="AM337" s="11" t="str">
        <f t="shared" si="82"/>
        <v/>
      </c>
      <c r="AN337" s="11" t="str">
        <f>IF(AND($O337=$B$4,OR($Q337="COMMUN",$Q337=$D$4),$R337="POS"),COUNTIFS($O$83:$O337,$B$4,$Q$83:$Q337,"COMMUN",$R$83:$R337,"POS")+COUNTIFS($O$83:$O337,$B$4,$Q$83:$Q337,$D$4,$R$83:$R337,"POS"),"")</f>
        <v/>
      </c>
      <c r="AO337" s="11" t="str">
        <f t="shared" si="83"/>
        <v/>
      </c>
      <c r="AP337" s="11" t="str">
        <f t="shared" si="84"/>
        <v/>
      </c>
      <c r="AQ337" s="11">
        <f t="shared" si="85"/>
        <v>0</v>
      </c>
    </row>
    <row r="338" spans="12:43" ht="21.95" customHeight="1">
      <c r="L338" s="46"/>
      <c r="M338" s="46"/>
      <c r="N338" s="44" t="s">
        <v>1362</v>
      </c>
      <c r="O338" s="44" t="s">
        <v>194</v>
      </c>
      <c r="P338" s="44">
        <v>1</v>
      </c>
      <c r="Q338" s="44" t="s">
        <v>51</v>
      </c>
      <c r="R338" s="44" t="s">
        <v>52</v>
      </c>
      <c r="S338" s="44">
        <v>0</v>
      </c>
      <c r="T338" s="44">
        <v>0</v>
      </c>
      <c r="U338" s="44" t="s">
        <v>620</v>
      </c>
      <c r="V338" s="44" t="s">
        <v>1363</v>
      </c>
      <c r="W338" s="44"/>
      <c r="X338" s="44"/>
      <c r="Y338" s="44"/>
      <c r="Z338" s="44"/>
      <c r="AA338" s="44"/>
      <c r="AB338" s="44" t="s">
        <v>625</v>
      </c>
      <c r="AC338" s="44" t="s">
        <v>626</v>
      </c>
      <c r="AD338" s="44" t="s">
        <v>813</v>
      </c>
      <c r="AE338" s="44" t="s">
        <v>550</v>
      </c>
      <c r="AF338" s="11">
        <f t="shared" si="75"/>
        <v>0</v>
      </c>
      <c r="AG338" s="11">
        <f t="shared" si="76"/>
        <v>0</v>
      </c>
      <c r="AH338" s="11">
        <f t="shared" si="77"/>
        <v>0</v>
      </c>
      <c r="AI338" s="11">
        <f t="shared" si="78"/>
        <v>0</v>
      </c>
      <c r="AJ338" s="11">
        <f t="shared" si="79"/>
        <v>0</v>
      </c>
      <c r="AK338" s="11">
        <f t="shared" si="80"/>
        <v>0</v>
      </c>
      <c r="AL338" s="11" t="str">
        <f t="shared" si="81"/>
        <v/>
      </c>
      <c r="AM338" s="11" t="str">
        <f t="shared" si="82"/>
        <v/>
      </c>
      <c r="AN338" s="11" t="str">
        <f>IF(AND($O338=$B$4,OR($Q338="COMMUN",$Q338=$D$4),$R338="POS"),COUNTIFS($O$83:$O338,$B$4,$Q$83:$Q338,"COMMUN",$R$83:$R338,"POS")+COUNTIFS($O$83:$O338,$B$4,$Q$83:$Q338,$D$4,$R$83:$R338,"POS"),"")</f>
        <v/>
      </c>
      <c r="AO338" s="11" t="str">
        <f t="shared" si="83"/>
        <v/>
      </c>
      <c r="AP338" s="11" t="str">
        <f t="shared" si="84"/>
        <v/>
      </c>
      <c r="AQ338" s="11">
        <f t="shared" si="85"/>
        <v>0</v>
      </c>
    </row>
    <row r="339" spans="12:43" ht="21.95" customHeight="1">
      <c r="L339" s="46"/>
      <c r="M339" s="46"/>
      <c r="N339" s="44" t="s">
        <v>1364</v>
      </c>
      <c r="O339" s="44" t="s">
        <v>194</v>
      </c>
      <c r="P339" s="44">
        <v>2</v>
      </c>
      <c r="Q339" s="44" t="s">
        <v>51</v>
      </c>
      <c r="R339" s="44" t="s">
        <v>52</v>
      </c>
      <c r="S339" s="44">
        <v>0</v>
      </c>
      <c r="T339" s="44">
        <v>0</v>
      </c>
      <c r="U339" s="44" t="s">
        <v>620</v>
      </c>
      <c r="V339" s="44" t="s">
        <v>1365</v>
      </c>
      <c r="W339" s="44"/>
      <c r="X339" s="44"/>
      <c r="Y339" s="44"/>
      <c r="Z339" s="44"/>
      <c r="AA339" s="44"/>
      <c r="AB339" s="44" t="s">
        <v>625</v>
      </c>
      <c r="AC339" s="44" t="s">
        <v>626</v>
      </c>
      <c r="AD339" s="44" t="s">
        <v>813</v>
      </c>
      <c r="AE339" s="44" t="s">
        <v>550</v>
      </c>
      <c r="AF339" s="11">
        <f t="shared" ref="AF339:AF402" si="86">IF($O339="","",IF(SUMPRODUCT(--($W339:$AA339&lt;&gt;""),--ISNUMBER(SEARCH(" "&amp;$W339:$AA339&amp;" "," "&amp;$K$19&amp;" ")))&gt;0,1,0))</f>
        <v>0</v>
      </c>
      <c r="AG339" s="11">
        <f t="shared" ref="AG339:AG402" si="87">IF($O339="","",IF(SUMPRODUCT(--($W339:$AA339&lt;&gt;""),--ISNUMBER(SEARCH(" "&amp;$W339:$AA339&amp;" "," "&amp;$K$20&amp;" ")))&gt;0,1,0))</f>
        <v>0</v>
      </c>
      <c r="AH339" s="11">
        <f t="shared" ref="AH339:AH402" si="88">IF(AND($AF339=1,OR($Q339="COMMUN",$Q339="CFA"),$R339="POS"),$S339,0)</f>
        <v>0</v>
      </c>
      <c r="AI339" s="11">
        <f t="shared" ref="AI339:AI402" si="89">IF(AND($AF339=1,OR($Q339="COMMUN",$Q339="PRO"),$R339="POS"),$T339,0)</f>
        <v>0</v>
      </c>
      <c r="AJ339" s="11">
        <f t="shared" ref="AJ339:AJ402" si="90">IF(AND($AG339=1,OR($Q339="COMMUN",$Q339="CFA"),$R339="POS"),$S339,0)</f>
        <v>0</v>
      </c>
      <c r="AK339" s="11">
        <f t="shared" ref="AK339:AK402" si="91">IF(AND($AG339=1,OR($Q339="COMMUN",$Q339="PRO"),$R339="POS"),$T339,0)</f>
        <v>0</v>
      </c>
      <c r="AL339" s="11" t="str">
        <f t="shared" ref="AL339:AL402" si="92">IF($O339&lt;&gt;$B$4,"",IF($R339="POS",IF($AF339=1,"Détecté","À compléter"),IF($AF339=1,"Alerte détectée","Non détecté")))</f>
        <v/>
      </c>
      <c r="AM339" s="11" t="str">
        <f t="shared" ref="AM339:AM402" si="93">IF($O339&lt;&gt;$B$4,"",IF($R339="POS",IF($AG339=1,"Détecté","À compléter"),IF($AG339=1,"Alerte détectée","Non détecté")))</f>
        <v/>
      </c>
      <c r="AN339" s="11" t="str">
        <f>IF(AND($O339=$B$4,OR($Q339="COMMUN",$Q339=$D$4),$R339="POS"),COUNTIFS($O$83:$O339,$B$4,$Q$83:$Q339,"COMMUN",$R$83:$R339,"POS")+COUNTIFS($O$83:$O339,$B$4,$Q$83:$Q339,$D$4,$R$83:$R339,"POS"),"")</f>
        <v/>
      </c>
      <c r="AO339" s="11" t="str">
        <f t="shared" ref="AO339:AO402" si="94">IF(AND($O339=$B$4,$AF339=1,OR($R339="NEG",$R339="EXCL")),"⚠","")</f>
        <v/>
      </c>
      <c r="AP339" s="11" t="str">
        <f t="shared" ref="AP339:AP402" si="95">IF(AND($O339=$B$4,$AG339=1,OR($R339="NEG",$R339="EXCL")),"⚠","")</f>
        <v/>
      </c>
      <c r="AQ339" s="11">
        <f t="shared" ref="AQ339:AQ402" si="96">COUNTIF($W339:$AA339,"&lt;&gt;")</f>
        <v>0</v>
      </c>
    </row>
    <row r="340" spans="12:43" ht="21.95" customHeight="1">
      <c r="L340" s="46"/>
      <c r="M340" s="46"/>
      <c r="N340" s="44" t="s">
        <v>1366</v>
      </c>
      <c r="O340" s="44" t="s">
        <v>194</v>
      </c>
      <c r="P340" s="44">
        <v>3</v>
      </c>
      <c r="Q340" s="44" t="s">
        <v>51</v>
      </c>
      <c r="R340" s="44" t="s">
        <v>52</v>
      </c>
      <c r="S340" s="44">
        <v>0</v>
      </c>
      <c r="T340" s="44">
        <v>0</v>
      </c>
      <c r="U340" s="44" t="s">
        <v>620</v>
      </c>
      <c r="V340" s="44" t="s">
        <v>1367</v>
      </c>
      <c r="W340" s="44"/>
      <c r="X340" s="44"/>
      <c r="Y340" s="44"/>
      <c r="Z340" s="44"/>
      <c r="AA340" s="44"/>
      <c r="AB340" s="44" t="s">
        <v>625</v>
      </c>
      <c r="AC340" s="44" t="s">
        <v>626</v>
      </c>
      <c r="AD340" s="44" t="s">
        <v>813</v>
      </c>
      <c r="AE340" s="44" t="s">
        <v>550</v>
      </c>
      <c r="AF340" s="11">
        <f t="shared" si="86"/>
        <v>0</v>
      </c>
      <c r="AG340" s="11">
        <f t="shared" si="87"/>
        <v>0</v>
      </c>
      <c r="AH340" s="11">
        <f t="shared" si="88"/>
        <v>0</v>
      </c>
      <c r="AI340" s="11">
        <f t="shared" si="89"/>
        <v>0</v>
      </c>
      <c r="AJ340" s="11">
        <f t="shared" si="90"/>
        <v>0</v>
      </c>
      <c r="AK340" s="11">
        <f t="shared" si="91"/>
        <v>0</v>
      </c>
      <c r="AL340" s="11" t="str">
        <f t="shared" si="92"/>
        <v/>
      </c>
      <c r="AM340" s="11" t="str">
        <f t="shared" si="93"/>
        <v/>
      </c>
      <c r="AN340" s="11" t="str">
        <f>IF(AND($O340=$B$4,OR($Q340="COMMUN",$Q340=$D$4),$R340="POS"),COUNTIFS($O$83:$O340,$B$4,$Q$83:$Q340,"COMMUN",$R$83:$R340,"POS")+COUNTIFS($O$83:$O340,$B$4,$Q$83:$Q340,$D$4,$R$83:$R340,"POS"),"")</f>
        <v/>
      </c>
      <c r="AO340" s="11" t="str">
        <f t="shared" si="94"/>
        <v/>
      </c>
      <c r="AP340" s="11" t="str">
        <f t="shared" si="95"/>
        <v/>
      </c>
      <c r="AQ340" s="11">
        <f t="shared" si="96"/>
        <v>0</v>
      </c>
    </row>
    <row r="341" spans="12:43" ht="21.95" customHeight="1">
      <c r="L341" s="46"/>
      <c r="M341" s="46"/>
      <c r="N341" s="44" t="s">
        <v>1368</v>
      </c>
      <c r="O341" s="44" t="s">
        <v>194</v>
      </c>
      <c r="P341" s="44">
        <v>4</v>
      </c>
      <c r="Q341" s="44" t="s">
        <v>51</v>
      </c>
      <c r="R341" s="44" t="s">
        <v>52</v>
      </c>
      <c r="S341" s="44">
        <v>0</v>
      </c>
      <c r="T341" s="44">
        <v>0</v>
      </c>
      <c r="U341" s="44" t="s">
        <v>620</v>
      </c>
      <c r="V341" s="44" t="s">
        <v>1369</v>
      </c>
      <c r="W341" s="44"/>
      <c r="X341" s="44"/>
      <c r="Y341" s="44"/>
      <c r="Z341" s="44"/>
      <c r="AA341" s="44"/>
      <c r="AB341" s="44" t="s">
        <v>625</v>
      </c>
      <c r="AC341" s="44" t="s">
        <v>626</v>
      </c>
      <c r="AD341" s="44" t="s">
        <v>813</v>
      </c>
      <c r="AE341" s="44" t="s">
        <v>550</v>
      </c>
      <c r="AF341" s="11">
        <f t="shared" si="86"/>
        <v>0</v>
      </c>
      <c r="AG341" s="11">
        <f t="shared" si="87"/>
        <v>0</v>
      </c>
      <c r="AH341" s="11">
        <f t="shared" si="88"/>
        <v>0</v>
      </c>
      <c r="AI341" s="11">
        <f t="shared" si="89"/>
        <v>0</v>
      </c>
      <c r="AJ341" s="11">
        <f t="shared" si="90"/>
        <v>0</v>
      </c>
      <c r="AK341" s="11">
        <f t="shared" si="91"/>
        <v>0</v>
      </c>
      <c r="AL341" s="11" t="str">
        <f t="shared" si="92"/>
        <v/>
      </c>
      <c r="AM341" s="11" t="str">
        <f t="shared" si="93"/>
        <v/>
      </c>
      <c r="AN341" s="11" t="str">
        <f>IF(AND($O341=$B$4,OR($Q341="COMMUN",$Q341=$D$4),$R341="POS"),COUNTIFS($O$83:$O341,$B$4,$Q$83:$Q341,"COMMUN",$R$83:$R341,"POS")+COUNTIFS($O$83:$O341,$B$4,$Q$83:$Q341,$D$4,$R$83:$R341,"POS"),"")</f>
        <v/>
      </c>
      <c r="AO341" s="11" t="str">
        <f t="shared" si="94"/>
        <v/>
      </c>
      <c r="AP341" s="11" t="str">
        <f t="shared" si="95"/>
        <v/>
      </c>
      <c r="AQ341" s="11">
        <f t="shared" si="96"/>
        <v>0</v>
      </c>
    </row>
    <row r="342" spans="12:43" ht="21.95" customHeight="1">
      <c r="L342" s="46"/>
      <c r="M342" s="46"/>
      <c r="N342" s="44" t="s">
        <v>1370</v>
      </c>
      <c r="O342" s="44" t="s">
        <v>194</v>
      </c>
      <c r="P342" s="44">
        <v>5</v>
      </c>
      <c r="Q342" s="44" t="s">
        <v>51</v>
      </c>
      <c r="R342" s="44" t="s">
        <v>52</v>
      </c>
      <c r="S342" s="44">
        <v>0</v>
      </c>
      <c r="T342" s="44">
        <v>0</v>
      </c>
      <c r="U342" s="44" t="s">
        <v>620</v>
      </c>
      <c r="V342" s="44" t="s">
        <v>1371</v>
      </c>
      <c r="W342" s="44"/>
      <c r="X342" s="44"/>
      <c r="Y342" s="44"/>
      <c r="Z342" s="44"/>
      <c r="AA342" s="44"/>
      <c r="AB342" s="44" t="s">
        <v>625</v>
      </c>
      <c r="AC342" s="44" t="s">
        <v>626</v>
      </c>
      <c r="AD342" s="44" t="s">
        <v>813</v>
      </c>
      <c r="AE342" s="44" t="s">
        <v>550</v>
      </c>
      <c r="AF342" s="11">
        <f t="shared" si="86"/>
        <v>0</v>
      </c>
      <c r="AG342" s="11">
        <f t="shared" si="87"/>
        <v>0</v>
      </c>
      <c r="AH342" s="11">
        <f t="shared" si="88"/>
        <v>0</v>
      </c>
      <c r="AI342" s="11">
        <f t="shared" si="89"/>
        <v>0</v>
      </c>
      <c r="AJ342" s="11">
        <f t="shared" si="90"/>
        <v>0</v>
      </c>
      <c r="AK342" s="11">
        <f t="shared" si="91"/>
        <v>0</v>
      </c>
      <c r="AL342" s="11" t="str">
        <f t="shared" si="92"/>
        <v/>
      </c>
      <c r="AM342" s="11" t="str">
        <f t="shared" si="93"/>
        <v/>
      </c>
      <c r="AN342" s="11" t="str">
        <f>IF(AND($O342=$B$4,OR($Q342="COMMUN",$Q342=$D$4),$R342="POS"),COUNTIFS($O$83:$O342,$B$4,$Q$83:$Q342,"COMMUN",$R$83:$R342,"POS")+COUNTIFS($O$83:$O342,$B$4,$Q$83:$Q342,$D$4,$R$83:$R342,"POS"),"")</f>
        <v/>
      </c>
      <c r="AO342" s="11" t="str">
        <f t="shared" si="94"/>
        <v/>
      </c>
      <c r="AP342" s="11" t="str">
        <f t="shared" si="95"/>
        <v/>
      </c>
      <c r="AQ342" s="11">
        <f t="shared" si="96"/>
        <v>0</v>
      </c>
    </row>
    <row r="343" spans="12:43" ht="21.95" customHeight="1">
      <c r="L343" s="46"/>
      <c r="M343" s="46"/>
      <c r="N343" s="44" t="s">
        <v>1372</v>
      </c>
      <c r="O343" s="44" t="s">
        <v>196</v>
      </c>
      <c r="P343" s="44">
        <v>1</v>
      </c>
      <c r="Q343" s="44" t="s">
        <v>51</v>
      </c>
      <c r="R343" s="44" t="s">
        <v>52</v>
      </c>
      <c r="S343" s="44">
        <v>0</v>
      </c>
      <c r="T343" s="44">
        <v>0</v>
      </c>
      <c r="U343" s="44" t="s">
        <v>620</v>
      </c>
      <c r="V343" s="44" t="s">
        <v>1373</v>
      </c>
      <c r="W343" s="44"/>
      <c r="X343" s="44"/>
      <c r="Y343" s="44"/>
      <c r="Z343" s="44"/>
      <c r="AA343" s="44"/>
      <c r="AB343" s="44" t="s">
        <v>625</v>
      </c>
      <c r="AC343" s="44" t="s">
        <v>626</v>
      </c>
      <c r="AD343" s="44" t="s">
        <v>813</v>
      </c>
      <c r="AE343" s="44" t="s">
        <v>550</v>
      </c>
      <c r="AF343" s="11">
        <f t="shared" si="86"/>
        <v>0</v>
      </c>
      <c r="AG343" s="11">
        <f t="shared" si="87"/>
        <v>0</v>
      </c>
      <c r="AH343" s="11">
        <f t="shared" si="88"/>
        <v>0</v>
      </c>
      <c r="AI343" s="11">
        <f t="shared" si="89"/>
        <v>0</v>
      </c>
      <c r="AJ343" s="11">
        <f t="shared" si="90"/>
        <v>0</v>
      </c>
      <c r="AK343" s="11">
        <f t="shared" si="91"/>
        <v>0</v>
      </c>
      <c r="AL343" s="11" t="str">
        <f t="shared" si="92"/>
        <v/>
      </c>
      <c r="AM343" s="11" t="str">
        <f t="shared" si="93"/>
        <v/>
      </c>
      <c r="AN343" s="11" t="str">
        <f>IF(AND($O343=$B$4,OR($Q343="COMMUN",$Q343=$D$4),$R343="POS"),COUNTIFS($O$83:$O343,$B$4,$Q$83:$Q343,"COMMUN",$R$83:$R343,"POS")+COUNTIFS($O$83:$O343,$B$4,$Q$83:$Q343,$D$4,$R$83:$R343,"POS"),"")</f>
        <v/>
      </c>
      <c r="AO343" s="11" t="str">
        <f t="shared" si="94"/>
        <v/>
      </c>
      <c r="AP343" s="11" t="str">
        <f t="shared" si="95"/>
        <v/>
      </c>
      <c r="AQ343" s="11">
        <f t="shared" si="96"/>
        <v>0</v>
      </c>
    </row>
    <row r="344" spans="12:43" ht="21.95" customHeight="1">
      <c r="L344" s="46"/>
      <c r="M344" s="46"/>
      <c r="N344" s="44" t="s">
        <v>1374</v>
      </c>
      <c r="O344" s="44" t="s">
        <v>196</v>
      </c>
      <c r="P344" s="44">
        <v>2</v>
      </c>
      <c r="Q344" s="44" t="s">
        <v>51</v>
      </c>
      <c r="R344" s="44" t="s">
        <v>52</v>
      </c>
      <c r="S344" s="44">
        <v>0</v>
      </c>
      <c r="T344" s="44">
        <v>0</v>
      </c>
      <c r="U344" s="44" t="s">
        <v>620</v>
      </c>
      <c r="V344" s="44" t="s">
        <v>1375</v>
      </c>
      <c r="W344" s="44"/>
      <c r="X344" s="44"/>
      <c r="Y344" s="44"/>
      <c r="Z344" s="44"/>
      <c r="AA344" s="44"/>
      <c r="AB344" s="44" t="s">
        <v>625</v>
      </c>
      <c r="AC344" s="44" t="s">
        <v>626</v>
      </c>
      <c r="AD344" s="44" t="s">
        <v>813</v>
      </c>
      <c r="AE344" s="44" t="s">
        <v>550</v>
      </c>
      <c r="AF344" s="11">
        <f t="shared" si="86"/>
        <v>0</v>
      </c>
      <c r="AG344" s="11">
        <f t="shared" si="87"/>
        <v>0</v>
      </c>
      <c r="AH344" s="11">
        <f t="shared" si="88"/>
        <v>0</v>
      </c>
      <c r="AI344" s="11">
        <f t="shared" si="89"/>
        <v>0</v>
      </c>
      <c r="AJ344" s="11">
        <f t="shared" si="90"/>
        <v>0</v>
      </c>
      <c r="AK344" s="11">
        <f t="shared" si="91"/>
        <v>0</v>
      </c>
      <c r="AL344" s="11" t="str">
        <f t="shared" si="92"/>
        <v/>
      </c>
      <c r="AM344" s="11" t="str">
        <f t="shared" si="93"/>
        <v/>
      </c>
      <c r="AN344" s="11" t="str">
        <f>IF(AND($O344=$B$4,OR($Q344="COMMUN",$Q344=$D$4),$R344="POS"),COUNTIFS($O$83:$O344,$B$4,$Q$83:$Q344,"COMMUN",$R$83:$R344,"POS")+COUNTIFS($O$83:$O344,$B$4,$Q$83:$Q344,$D$4,$R$83:$R344,"POS"),"")</f>
        <v/>
      </c>
      <c r="AO344" s="11" t="str">
        <f t="shared" si="94"/>
        <v/>
      </c>
      <c r="AP344" s="11" t="str">
        <f t="shared" si="95"/>
        <v/>
      </c>
      <c r="AQ344" s="11">
        <f t="shared" si="96"/>
        <v>0</v>
      </c>
    </row>
    <row r="345" spans="12:43" ht="21.95" customHeight="1">
      <c r="L345" s="46"/>
      <c r="M345" s="46"/>
      <c r="N345" s="44" t="s">
        <v>1376</v>
      </c>
      <c r="O345" s="44" t="s">
        <v>196</v>
      </c>
      <c r="P345" s="44">
        <v>3</v>
      </c>
      <c r="Q345" s="44" t="s">
        <v>51</v>
      </c>
      <c r="R345" s="44" t="s">
        <v>52</v>
      </c>
      <c r="S345" s="44">
        <v>0</v>
      </c>
      <c r="T345" s="44">
        <v>0</v>
      </c>
      <c r="U345" s="44" t="s">
        <v>620</v>
      </c>
      <c r="V345" s="44" t="s">
        <v>1377</v>
      </c>
      <c r="W345" s="44"/>
      <c r="X345" s="44"/>
      <c r="Y345" s="44"/>
      <c r="Z345" s="44"/>
      <c r="AA345" s="44"/>
      <c r="AB345" s="44" t="s">
        <v>625</v>
      </c>
      <c r="AC345" s="44" t="s">
        <v>626</v>
      </c>
      <c r="AD345" s="44" t="s">
        <v>813</v>
      </c>
      <c r="AE345" s="44" t="s">
        <v>550</v>
      </c>
      <c r="AF345" s="11">
        <f t="shared" si="86"/>
        <v>0</v>
      </c>
      <c r="AG345" s="11">
        <f t="shared" si="87"/>
        <v>0</v>
      </c>
      <c r="AH345" s="11">
        <f t="shared" si="88"/>
        <v>0</v>
      </c>
      <c r="AI345" s="11">
        <f t="shared" si="89"/>
        <v>0</v>
      </c>
      <c r="AJ345" s="11">
        <f t="shared" si="90"/>
        <v>0</v>
      </c>
      <c r="AK345" s="11">
        <f t="shared" si="91"/>
        <v>0</v>
      </c>
      <c r="AL345" s="11" t="str">
        <f t="shared" si="92"/>
        <v/>
      </c>
      <c r="AM345" s="11" t="str">
        <f t="shared" si="93"/>
        <v/>
      </c>
      <c r="AN345" s="11" t="str">
        <f>IF(AND($O345=$B$4,OR($Q345="COMMUN",$Q345=$D$4),$R345="POS"),COUNTIFS($O$83:$O345,$B$4,$Q$83:$Q345,"COMMUN",$R$83:$R345,"POS")+COUNTIFS($O$83:$O345,$B$4,$Q$83:$Q345,$D$4,$R$83:$R345,"POS"),"")</f>
        <v/>
      </c>
      <c r="AO345" s="11" t="str">
        <f t="shared" si="94"/>
        <v/>
      </c>
      <c r="AP345" s="11" t="str">
        <f t="shared" si="95"/>
        <v/>
      </c>
      <c r="AQ345" s="11">
        <f t="shared" si="96"/>
        <v>0</v>
      </c>
    </row>
    <row r="346" spans="12:43" ht="21.95" customHeight="1">
      <c r="L346" s="46"/>
      <c r="M346" s="46"/>
      <c r="N346" s="44" t="s">
        <v>1378</v>
      </c>
      <c r="O346" s="44" t="s">
        <v>196</v>
      </c>
      <c r="P346" s="44">
        <v>4</v>
      </c>
      <c r="Q346" s="44" t="s">
        <v>51</v>
      </c>
      <c r="R346" s="44" t="s">
        <v>52</v>
      </c>
      <c r="S346" s="44">
        <v>0</v>
      </c>
      <c r="T346" s="44">
        <v>0</v>
      </c>
      <c r="U346" s="44" t="s">
        <v>620</v>
      </c>
      <c r="V346" s="44" t="s">
        <v>1379</v>
      </c>
      <c r="W346" s="44"/>
      <c r="X346" s="44"/>
      <c r="Y346" s="44"/>
      <c r="Z346" s="44"/>
      <c r="AA346" s="44"/>
      <c r="AB346" s="44" t="s">
        <v>625</v>
      </c>
      <c r="AC346" s="44" t="s">
        <v>626</v>
      </c>
      <c r="AD346" s="44" t="s">
        <v>813</v>
      </c>
      <c r="AE346" s="44" t="s">
        <v>550</v>
      </c>
      <c r="AF346" s="11">
        <f t="shared" si="86"/>
        <v>0</v>
      </c>
      <c r="AG346" s="11">
        <f t="shared" si="87"/>
        <v>0</v>
      </c>
      <c r="AH346" s="11">
        <f t="shared" si="88"/>
        <v>0</v>
      </c>
      <c r="AI346" s="11">
        <f t="shared" si="89"/>
        <v>0</v>
      </c>
      <c r="AJ346" s="11">
        <f t="shared" si="90"/>
        <v>0</v>
      </c>
      <c r="AK346" s="11">
        <f t="shared" si="91"/>
        <v>0</v>
      </c>
      <c r="AL346" s="11" t="str">
        <f t="shared" si="92"/>
        <v/>
      </c>
      <c r="AM346" s="11" t="str">
        <f t="shared" si="93"/>
        <v/>
      </c>
      <c r="AN346" s="11" t="str">
        <f>IF(AND($O346=$B$4,OR($Q346="COMMUN",$Q346=$D$4),$R346="POS"),COUNTIFS($O$83:$O346,$B$4,$Q$83:$Q346,"COMMUN",$R$83:$R346,"POS")+COUNTIFS($O$83:$O346,$B$4,$Q$83:$Q346,$D$4,$R$83:$R346,"POS"),"")</f>
        <v/>
      </c>
      <c r="AO346" s="11" t="str">
        <f t="shared" si="94"/>
        <v/>
      </c>
      <c r="AP346" s="11" t="str">
        <f t="shared" si="95"/>
        <v/>
      </c>
      <c r="AQ346" s="11">
        <f t="shared" si="96"/>
        <v>0</v>
      </c>
    </row>
    <row r="347" spans="12:43" ht="21.95" customHeight="1">
      <c r="L347" s="46"/>
      <c r="M347" s="46"/>
      <c r="N347" s="44" t="s">
        <v>1380</v>
      </c>
      <c r="O347" s="44" t="s">
        <v>196</v>
      </c>
      <c r="P347" s="44">
        <v>5</v>
      </c>
      <c r="Q347" s="44" t="s">
        <v>51</v>
      </c>
      <c r="R347" s="44" t="s">
        <v>52</v>
      </c>
      <c r="S347" s="44">
        <v>0</v>
      </c>
      <c r="T347" s="44">
        <v>0</v>
      </c>
      <c r="U347" s="44" t="s">
        <v>620</v>
      </c>
      <c r="V347" s="44" t="s">
        <v>1381</v>
      </c>
      <c r="W347" s="44"/>
      <c r="X347" s="44"/>
      <c r="Y347" s="44"/>
      <c r="Z347" s="44"/>
      <c r="AA347" s="44"/>
      <c r="AB347" s="44" t="s">
        <v>625</v>
      </c>
      <c r="AC347" s="44" t="s">
        <v>626</v>
      </c>
      <c r="AD347" s="44" t="s">
        <v>813</v>
      </c>
      <c r="AE347" s="44" t="s">
        <v>550</v>
      </c>
      <c r="AF347" s="11">
        <f t="shared" si="86"/>
        <v>0</v>
      </c>
      <c r="AG347" s="11">
        <f t="shared" si="87"/>
        <v>0</v>
      </c>
      <c r="AH347" s="11">
        <f t="shared" si="88"/>
        <v>0</v>
      </c>
      <c r="AI347" s="11">
        <f t="shared" si="89"/>
        <v>0</v>
      </c>
      <c r="AJ347" s="11">
        <f t="shared" si="90"/>
        <v>0</v>
      </c>
      <c r="AK347" s="11">
        <f t="shared" si="91"/>
        <v>0</v>
      </c>
      <c r="AL347" s="11" t="str">
        <f t="shared" si="92"/>
        <v/>
      </c>
      <c r="AM347" s="11" t="str">
        <f t="shared" si="93"/>
        <v/>
      </c>
      <c r="AN347" s="11" t="str">
        <f>IF(AND($O347=$B$4,OR($Q347="COMMUN",$Q347=$D$4),$R347="POS"),COUNTIFS($O$83:$O347,$B$4,$Q$83:$Q347,"COMMUN",$R$83:$R347,"POS")+COUNTIFS($O$83:$O347,$B$4,$Q$83:$Q347,$D$4,$R$83:$R347,"POS"),"")</f>
        <v/>
      </c>
      <c r="AO347" s="11" t="str">
        <f t="shared" si="94"/>
        <v/>
      </c>
      <c r="AP347" s="11" t="str">
        <f t="shared" si="95"/>
        <v/>
      </c>
      <c r="AQ347" s="11">
        <f t="shared" si="96"/>
        <v>0</v>
      </c>
    </row>
    <row r="348" spans="12:43" ht="21.95" customHeight="1">
      <c r="L348" s="46"/>
      <c r="M348" s="46"/>
      <c r="N348" s="44" t="s">
        <v>1382</v>
      </c>
      <c r="O348" s="44" t="s">
        <v>199</v>
      </c>
      <c r="P348" s="44">
        <v>1</v>
      </c>
      <c r="Q348" s="44" t="s">
        <v>51</v>
      </c>
      <c r="R348" s="44" t="s">
        <v>52</v>
      </c>
      <c r="S348" s="44">
        <v>0</v>
      </c>
      <c r="T348" s="44">
        <v>0</v>
      </c>
      <c r="U348" s="44" t="s">
        <v>620</v>
      </c>
      <c r="V348" s="44" t="s">
        <v>1383</v>
      </c>
      <c r="W348" s="44"/>
      <c r="X348" s="44"/>
      <c r="Y348" s="44"/>
      <c r="Z348" s="44"/>
      <c r="AA348" s="44"/>
      <c r="AB348" s="44" t="s">
        <v>625</v>
      </c>
      <c r="AC348" s="44" t="s">
        <v>626</v>
      </c>
      <c r="AD348" s="44" t="s">
        <v>813</v>
      </c>
      <c r="AE348" s="44" t="s">
        <v>550</v>
      </c>
      <c r="AF348" s="11">
        <f t="shared" si="86"/>
        <v>0</v>
      </c>
      <c r="AG348" s="11">
        <f t="shared" si="87"/>
        <v>0</v>
      </c>
      <c r="AH348" s="11">
        <f t="shared" si="88"/>
        <v>0</v>
      </c>
      <c r="AI348" s="11">
        <f t="shared" si="89"/>
        <v>0</v>
      </c>
      <c r="AJ348" s="11">
        <f t="shared" si="90"/>
        <v>0</v>
      </c>
      <c r="AK348" s="11">
        <f t="shared" si="91"/>
        <v>0</v>
      </c>
      <c r="AL348" s="11" t="str">
        <f t="shared" si="92"/>
        <v/>
      </c>
      <c r="AM348" s="11" t="str">
        <f t="shared" si="93"/>
        <v/>
      </c>
      <c r="AN348" s="11" t="str">
        <f>IF(AND($O348=$B$4,OR($Q348="COMMUN",$Q348=$D$4),$R348="POS"),COUNTIFS($O$83:$O348,$B$4,$Q$83:$Q348,"COMMUN",$R$83:$R348,"POS")+COUNTIFS($O$83:$O348,$B$4,$Q$83:$Q348,$D$4,$R$83:$R348,"POS"),"")</f>
        <v/>
      </c>
      <c r="AO348" s="11" t="str">
        <f t="shared" si="94"/>
        <v/>
      </c>
      <c r="AP348" s="11" t="str">
        <f t="shared" si="95"/>
        <v/>
      </c>
      <c r="AQ348" s="11">
        <f t="shared" si="96"/>
        <v>0</v>
      </c>
    </row>
    <row r="349" spans="12:43" ht="21.95" customHeight="1">
      <c r="L349" s="46"/>
      <c r="M349" s="46"/>
      <c r="N349" s="44" t="s">
        <v>1384</v>
      </c>
      <c r="O349" s="44" t="s">
        <v>199</v>
      </c>
      <c r="P349" s="44">
        <v>2</v>
      </c>
      <c r="Q349" s="44" t="s">
        <v>51</v>
      </c>
      <c r="R349" s="44" t="s">
        <v>52</v>
      </c>
      <c r="S349" s="44">
        <v>0</v>
      </c>
      <c r="T349" s="44">
        <v>0</v>
      </c>
      <c r="U349" s="44" t="s">
        <v>620</v>
      </c>
      <c r="V349" s="44" t="s">
        <v>1385</v>
      </c>
      <c r="W349" s="44"/>
      <c r="X349" s="44"/>
      <c r="Y349" s="44"/>
      <c r="Z349" s="44"/>
      <c r="AA349" s="44"/>
      <c r="AB349" s="44" t="s">
        <v>625</v>
      </c>
      <c r="AC349" s="44" t="s">
        <v>626</v>
      </c>
      <c r="AD349" s="44" t="s">
        <v>813</v>
      </c>
      <c r="AE349" s="44" t="s">
        <v>550</v>
      </c>
      <c r="AF349" s="11">
        <f t="shared" si="86"/>
        <v>0</v>
      </c>
      <c r="AG349" s="11">
        <f t="shared" si="87"/>
        <v>0</v>
      </c>
      <c r="AH349" s="11">
        <f t="shared" si="88"/>
        <v>0</v>
      </c>
      <c r="AI349" s="11">
        <f t="shared" si="89"/>
        <v>0</v>
      </c>
      <c r="AJ349" s="11">
        <f t="shared" si="90"/>
        <v>0</v>
      </c>
      <c r="AK349" s="11">
        <f t="shared" si="91"/>
        <v>0</v>
      </c>
      <c r="AL349" s="11" t="str">
        <f t="shared" si="92"/>
        <v/>
      </c>
      <c r="AM349" s="11" t="str">
        <f t="shared" si="93"/>
        <v/>
      </c>
      <c r="AN349" s="11" t="str">
        <f>IF(AND($O349=$B$4,OR($Q349="COMMUN",$Q349=$D$4),$R349="POS"),COUNTIFS($O$83:$O349,$B$4,$Q$83:$Q349,"COMMUN",$R$83:$R349,"POS")+COUNTIFS($O$83:$O349,$B$4,$Q$83:$Q349,$D$4,$R$83:$R349,"POS"),"")</f>
        <v/>
      </c>
      <c r="AO349" s="11" t="str">
        <f t="shared" si="94"/>
        <v/>
      </c>
      <c r="AP349" s="11" t="str">
        <f t="shared" si="95"/>
        <v/>
      </c>
      <c r="AQ349" s="11">
        <f t="shared" si="96"/>
        <v>0</v>
      </c>
    </row>
    <row r="350" spans="12:43" ht="21.95" customHeight="1">
      <c r="L350" s="46"/>
      <c r="M350" s="46"/>
      <c r="N350" s="44" t="s">
        <v>1386</v>
      </c>
      <c r="O350" s="44" t="s">
        <v>199</v>
      </c>
      <c r="P350" s="44">
        <v>3</v>
      </c>
      <c r="Q350" s="44" t="s">
        <v>51</v>
      </c>
      <c r="R350" s="44" t="s">
        <v>52</v>
      </c>
      <c r="S350" s="44">
        <v>0</v>
      </c>
      <c r="T350" s="44">
        <v>0</v>
      </c>
      <c r="U350" s="44" t="s">
        <v>620</v>
      </c>
      <c r="V350" s="44" t="s">
        <v>1387</v>
      </c>
      <c r="W350" s="44"/>
      <c r="X350" s="44"/>
      <c r="Y350" s="44"/>
      <c r="Z350" s="44"/>
      <c r="AA350" s="44"/>
      <c r="AB350" s="44" t="s">
        <v>625</v>
      </c>
      <c r="AC350" s="44" t="s">
        <v>626</v>
      </c>
      <c r="AD350" s="44" t="s">
        <v>813</v>
      </c>
      <c r="AE350" s="44" t="s">
        <v>550</v>
      </c>
      <c r="AF350" s="11">
        <f t="shared" si="86"/>
        <v>0</v>
      </c>
      <c r="AG350" s="11">
        <f t="shared" si="87"/>
        <v>0</v>
      </c>
      <c r="AH350" s="11">
        <f t="shared" si="88"/>
        <v>0</v>
      </c>
      <c r="AI350" s="11">
        <f t="shared" si="89"/>
        <v>0</v>
      </c>
      <c r="AJ350" s="11">
        <f t="shared" si="90"/>
        <v>0</v>
      </c>
      <c r="AK350" s="11">
        <f t="shared" si="91"/>
        <v>0</v>
      </c>
      <c r="AL350" s="11" t="str">
        <f t="shared" si="92"/>
        <v/>
      </c>
      <c r="AM350" s="11" t="str">
        <f t="shared" si="93"/>
        <v/>
      </c>
      <c r="AN350" s="11" t="str">
        <f>IF(AND($O350=$B$4,OR($Q350="COMMUN",$Q350=$D$4),$R350="POS"),COUNTIFS($O$83:$O350,$B$4,$Q$83:$Q350,"COMMUN",$R$83:$R350,"POS")+COUNTIFS($O$83:$O350,$B$4,$Q$83:$Q350,$D$4,$R$83:$R350,"POS"),"")</f>
        <v/>
      </c>
      <c r="AO350" s="11" t="str">
        <f t="shared" si="94"/>
        <v/>
      </c>
      <c r="AP350" s="11" t="str">
        <f t="shared" si="95"/>
        <v/>
      </c>
      <c r="AQ350" s="11">
        <f t="shared" si="96"/>
        <v>0</v>
      </c>
    </row>
    <row r="351" spans="12:43" ht="21.95" customHeight="1">
      <c r="L351" s="46"/>
      <c r="M351" s="46"/>
      <c r="N351" s="44" t="s">
        <v>1388</v>
      </c>
      <c r="O351" s="44" t="s">
        <v>199</v>
      </c>
      <c r="P351" s="44">
        <v>4</v>
      </c>
      <c r="Q351" s="44" t="s">
        <v>51</v>
      </c>
      <c r="R351" s="44" t="s">
        <v>52</v>
      </c>
      <c r="S351" s="44">
        <v>0</v>
      </c>
      <c r="T351" s="44">
        <v>0</v>
      </c>
      <c r="U351" s="44" t="s">
        <v>620</v>
      </c>
      <c r="V351" s="44" t="s">
        <v>1389</v>
      </c>
      <c r="W351" s="44"/>
      <c r="X351" s="44"/>
      <c r="Y351" s="44"/>
      <c r="Z351" s="44"/>
      <c r="AA351" s="44"/>
      <c r="AB351" s="44" t="s">
        <v>625</v>
      </c>
      <c r="AC351" s="44" t="s">
        <v>626</v>
      </c>
      <c r="AD351" s="44" t="s">
        <v>813</v>
      </c>
      <c r="AE351" s="44" t="s">
        <v>550</v>
      </c>
      <c r="AF351" s="11">
        <f t="shared" si="86"/>
        <v>0</v>
      </c>
      <c r="AG351" s="11">
        <f t="shared" si="87"/>
        <v>0</v>
      </c>
      <c r="AH351" s="11">
        <f t="shared" si="88"/>
        <v>0</v>
      </c>
      <c r="AI351" s="11">
        <f t="shared" si="89"/>
        <v>0</v>
      </c>
      <c r="AJ351" s="11">
        <f t="shared" si="90"/>
        <v>0</v>
      </c>
      <c r="AK351" s="11">
        <f t="shared" si="91"/>
        <v>0</v>
      </c>
      <c r="AL351" s="11" t="str">
        <f t="shared" si="92"/>
        <v/>
      </c>
      <c r="AM351" s="11" t="str">
        <f t="shared" si="93"/>
        <v/>
      </c>
      <c r="AN351" s="11" t="str">
        <f>IF(AND($O351=$B$4,OR($Q351="COMMUN",$Q351=$D$4),$R351="POS"),COUNTIFS($O$83:$O351,$B$4,$Q$83:$Q351,"COMMUN",$R$83:$R351,"POS")+COUNTIFS($O$83:$O351,$B$4,$Q$83:$Q351,$D$4,$R$83:$R351,"POS"),"")</f>
        <v/>
      </c>
      <c r="AO351" s="11" t="str">
        <f t="shared" si="94"/>
        <v/>
      </c>
      <c r="AP351" s="11" t="str">
        <f t="shared" si="95"/>
        <v/>
      </c>
      <c r="AQ351" s="11">
        <f t="shared" si="96"/>
        <v>0</v>
      </c>
    </row>
    <row r="352" spans="12:43" ht="21.95" customHeight="1">
      <c r="L352" s="46"/>
      <c r="M352" s="46"/>
      <c r="N352" s="44" t="s">
        <v>1390</v>
      </c>
      <c r="O352" s="44" t="s">
        <v>199</v>
      </c>
      <c r="P352" s="44">
        <v>5</v>
      </c>
      <c r="Q352" s="44" t="s">
        <v>51</v>
      </c>
      <c r="R352" s="44" t="s">
        <v>52</v>
      </c>
      <c r="S352" s="44">
        <v>0</v>
      </c>
      <c r="T352" s="44">
        <v>0</v>
      </c>
      <c r="U352" s="44" t="s">
        <v>620</v>
      </c>
      <c r="V352" s="44" t="s">
        <v>1391</v>
      </c>
      <c r="W352" s="44"/>
      <c r="X352" s="44"/>
      <c r="Y352" s="44"/>
      <c r="Z352" s="44"/>
      <c r="AA352" s="44"/>
      <c r="AB352" s="44" t="s">
        <v>625</v>
      </c>
      <c r="AC352" s="44" t="s">
        <v>626</v>
      </c>
      <c r="AD352" s="44" t="s">
        <v>813</v>
      </c>
      <c r="AE352" s="44" t="s">
        <v>550</v>
      </c>
      <c r="AF352" s="11">
        <f t="shared" si="86"/>
        <v>0</v>
      </c>
      <c r="AG352" s="11">
        <f t="shared" si="87"/>
        <v>0</v>
      </c>
      <c r="AH352" s="11">
        <f t="shared" si="88"/>
        <v>0</v>
      </c>
      <c r="AI352" s="11">
        <f t="shared" si="89"/>
        <v>0</v>
      </c>
      <c r="AJ352" s="11">
        <f t="shared" si="90"/>
        <v>0</v>
      </c>
      <c r="AK352" s="11">
        <f t="shared" si="91"/>
        <v>0</v>
      </c>
      <c r="AL352" s="11" t="str">
        <f t="shared" si="92"/>
        <v/>
      </c>
      <c r="AM352" s="11" t="str">
        <f t="shared" si="93"/>
        <v/>
      </c>
      <c r="AN352" s="11" t="str">
        <f>IF(AND($O352=$B$4,OR($Q352="COMMUN",$Q352=$D$4),$R352="POS"),COUNTIFS($O$83:$O352,$B$4,$Q$83:$Q352,"COMMUN",$R$83:$R352,"POS")+COUNTIFS($O$83:$O352,$B$4,$Q$83:$Q352,$D$4,$R$83:$R352,"POS"),"")</f>
        <v/>
      </c>
      <c r="AO352" s="11" t="str">
        <f t="shared" si="94"/>
        <v/>
      </c>
      <c r="AP352" s="11" t="str">
        <f t="shared" si="95"/>
        <v/>
      </c>
      <c r="AQ352" s="11">
        <f t="shared" si="96"/>
        <v>0</v>
      </c>
    </row>
    <row r="353" spans="12:43" ht="21.95" customHeight="1">
      <c r="L353" s="46"/>
      <c r="M353" s="46"/>
      <c r="N353" s="44" t="s">
        <v>1392</v>
      </c>
      <c r="O353" s="44" t="s">
        <v>201</v>
      </c>
      <c r="P353" s="44">
        <v>1</v>
      </c>
      <c r="Q353" s="44" t="s">
        <v>51</v>
      </c>
      <c r="R353" s="44" t="s">
        <v>52</v>
      </c>
      <c r="S353" s="44">
        <v>0</v>
      </c>
      <c r="T353" s="44">
        <v>0</v>
      </c>
      <c r="U353" s="44" t="s">
        <v>620</v>
      </c>
      <c r="V353" s="44" t="s">
        <v>1393</v>
      </c>
      <c r="W353" s="44"/>
      <c r="X353" s="44"/>
      <c r="Y353" s="44"/>
      <c r="Z353" s="44"/>
      <c r="AA353" s="44"/>
      <c r="AB353" s="44" t="s">
        <v>625</v>
      </c>
      <c r="AC353" s="44" t="s">
        <v>626</v>
      </c>
      <c r="AD353" s="44" t="s">
        <v>813</v>
      </c>
      <c r="AE353" s="44" t="s">
        <v>550</v>
      </c>
      <c r="AF353" s="11">
        <f t="shared" si="86"/>
        <v>0</v>
      </c>
      <c r="AG353" s="11">
        <f t="shared" si="87"/>
        <v>0</v>
      </c>
      <c r="AH353" s="11">
        <f t="shared" si="88"/>
        <v>0</v>
      </c>
      <c r="AI353" s="11">
        <f t="shared" si="89"/>
        <v>0</v>
      </c>
      <c r="AJ353" s="11">
        <f t="shared" si="90"/>
        <v>0</v>
      </c>
      <c r="AK353" s="11">
        <f t="shared" si="91"/>
        <v>0</v>
      </c>
      <c r="AL353" s="11" t="str">
        <f t="shared" si="92"/>
        <v/>
      </c>
      <c r="AM353" s="11" t="str">
        <f t="shared" si="93"/>
        <v/>
      </c>
      <c r="AN353" s="11" t="str">
        <f>IF(AND($O353=$B$4,OR($Q353="COMMUN",$Q353=$D$4),$R353="POS"),COUNTIFS($O$83:$O353,$B$4,$Q$83:$Q353,"COMMUN",$R$83:$R353,"POS")+COUNTIFS($O$83:$O353,$B$4,$Q$83:$Q353,$D$4,$R$83:$R353,"POS"),"")</f>
        <v/>
      </c>
      <c r="AO353" s="11" t="str">
        <f t="shared" si="94"/>
        <v/>
      </c>
      <c r="AP353" s="11" t="str">
        <f t="shared" si="95"/>
        <v/>
      </c>
      <c r="AQ353" s="11">
        <f t="shared" si="96"/>
        <v>0</v>
      </c>
    </row>
    <row r="354" spans="12:43" ht="21.95" customHeight="1">
      <c r="L354" s="46"/>
      <c r="M354" s="46"/>
      <c r="N354" s="44" t="s">
        <v>1394</v>
      </c>
      <c r="O354" s="44" t="s">
        <v>201</v>
      </c>
      <c r="P354" s="44">
        <v>2</v>
      </c>
      <c r="Q354" s="44" t="s">
        <v>51</v>
      </c>
      <c r="R354" s="44" t="s">
        <v>52</v>
      </c>
      <c r="S354" s="44">
        <v>0</v>
      </c>
      <c r="T354" s="44">
        <v>0</v>
      </c>
      <c r="U354" s="44" t="s">
        <v>620</v>
      </c>
      <c r="V354" s="44" t="s">
        <v>1395</v>
      </c>
      <c r="W354" s="44"/>
      <c r="X354" s="44"/>
      <c r="Y354" s="44"/>
      <c r="Z354" s="44"/>
      <c r="AA354" s="44"/>
      <c r="AB354" s="44" t="s">
        <v>625</v>
      </c>
      <c r="AC354" s="44" t="s">
        <v>626</v>
      </c>
      <c r="AD354" s="44" t="s">
        <v>813</v>
      </c>
      <c r="AE354" s="44" t="s">
        <v>550</v>
      </c>
      <c r="AF354" s="11">
        <f t="shared" si="86"/>
        <v>0</v>
      </c>
      <c r="AG354" s="11">
        <f t="shared" si="87"/>
        <v>0</v>
      </c>
      <c r="AH354" s="11">
        <f t="shared" si="88"/>
        <v>0</v>
      </c>
      <c r="AI354" s="11">
        <f t="shared" si="89"/>
        <v>0</v>
      </c>
      <c r="AJ354" s="11">
        <f t="shared" si="90"/>
        <v>0</v>
      </c>
      <c r="AK354" s="11">
        <f t="shared" si="91"/>
        <v>0</v>
      </c>
      <c r="AL354" s="11" t="str">
        <f t="shared" si="92"/>
        <v/>
      </c>
      <c r="AM354" s="11" t="str">
        <f t="shared" si="93"/>
        <v/>
      </c>
      <c r="AN354" s="11" t="str">
        <f>IF(AND($O354=$B$4,OR($Q354="COMMUN",$Q354=$D$4),$R354="POS"),COUNTIFS($O$83:$O354,$B$4,$Q$83:$Q354,"COMMUN",$R$83:$R354,"POS")+COUNTIFS($O$83:$O354,$B$4,$Q$83:$Q354,$D$4,$R$83:$R354,"POS"),"")</f>
        <v/>
      </c>
      <c r="AO354" s="11" t="str">
        <f t="shared" si="94"/>
        <v/>
      </c>
      <c r="AP354" s="11" t="str">
        <f t="shared" si="95"/>
        <v/>
      </c>
      <c r="AQ354" s="11">
        <f t="shared" si="96"/>
        <v>0</v>
      </c>
    </row>
    <row r="355" spans="12:43" ht="21.95" customHeight="1">
      <c r="L355" s="46"/>
      <c r="M355" s="46"/>
      <c r="N355" s="44" t="s">
        <v>1396</v>
      </c>
      <c r="O355" s="44" t="s">
        <v>201</v>
      </c>
      <c r="P355" s="44">
        <v>3</v>
      </c>
      <c r="Q355" s="44" t="s">
        <v>51</v>
      </c>
      <c r="R355" s="44" t="s">
        <v>52</v>
      </c>
      <c r="S355" s="44">
        <v>0</v>
      </c>
      <c r="T355" s="44">
        <v>0</v>
      </c>
      <c r="U355" s="44" t="s">
        <v>620</v>
      </c>
      <c r="V355" s="44" t="s">
        <v>1397</v>
      </c>
      <c r="W355" s="44"/>
      <c r="X355" s="44"/>
      <c r="Y355" s="44"/>
      <c r="Z355" s="44"/>
      <c r="AA355" s="44"/>
      <c r="AB355" s="44" t="s">
        <v>625</v>
      </c>
      <c r="AC355" s="44" t="s">
        <v>626</v>
      </c>
      <c r="AD355" s="44" t="s">
        <v>813</v>
      </c>
      <c r="AE355" s="44" t="s">
        <v>550</v>
      </c>
      <c r="AF355" s="11">
        <f t="shared" si="86"/>
        <v>0</v>
      </c>
      <c r="AG355" s="11">
        <f t="shared" si="87"/>
        <v>0</v>
      </c>
      <c r="AH355" s="11">
        <f t="shared" si="88"/>
        <v>0</v>
      </c>
      <c r="AI355" s="11">
        <f t="shared" si="89"/>
        <v>0</v>
      </c>
      <c r="AJ355" s="11">
        <f t="shared" si="90"/>
        <v>0</v>
      </c>
      <c r="AK355" s="11">
        <f t="shared" si="91"/>
        <v>0</v>
      </c>
      <c r="AL355" s="11" t="str">
        <f t="shared" si="92"/>
        <v/>
      </c>
      <c r="AM355" s="11" t="str">
        <f t="shared" si="93"/>
        <v/>
      </c>
      <c r="AN355" s="11" t="str">
        <f>IF(AND($O355=$B$4,OR($Q355="COMMUN",$Q355=$D$4),$R355="POS"),COUNTIFS($O$83:$O355,$B$4,$Q$83:$Q355,"COMMUN",$R$83:$R355,"POS")+COUNTIFS($O$83:$O355,$B$4,$Q$83:$Q355,$D$4,$R$83:$R355,"POS"),"")</f>
        <v/>
      </c>
      <c r="AO355" s="11" t="str">
        <f t="shared" si="94"/>
        <v/>
      </c>
      <c r="AP355" s="11" t="str">
        <f t="shared" si="95"/>
        <v/>
      </c>
      <c r="AQ355" s="11">
        <f t="shared" si="96"/>
        <v>0</v>
      </c>
    </row>
    <row r="356" spans="12:43" ht="21.95" customHeight="1">
      <c r="L356" s="46"/>
      <c r="M356" s="46"/>
      <c r="N356" s="44" t="s">
        <v>1398</v>
      </c>
      <c r="O356" s="44" t="s">
        <v>201</v>
      </c>
      <c r="P356" s="44">
        <v>4</v>
      </c>
      <c r="Q356" s="44" t="s">
        <v>51</v>
      </c>
      <c r="R356" s="44" t="s">
        <v>52</v>
      </c>
      <c r="S356" s="44">
        <v>0</v>
      </c>
      <c r="T356" s="44">
        <v>0</v>
      </c>
      <c r="U356" s="44" t="s">
        <v>620</v>
      </c>
      <c r="V356" s="44" t="s">
        <v>1399</v>
      </c>
      <c r="W356" s="44"/>
      <c r="X356" s="44"/>
      <c r="Y356" s="44"/>
      <c r="Z356" s="44"/>
      <c r="AA356" s="44"/>
      <c r="AB356" s="44" t="s">
        <v>625</v>
      </c>
      <c r="AC356" s="44" t="s">
        <v>626</v>
      </c>
      <c r="AD356" s="44" t="s">
        <v>813</v>
      </c>
      <c r="AE356" s="44" t="s">
        <v>550</v>
      </c>
      <c r="AF356" s="11">
        <f t="shared" si="86"/>
        <v>0</v>
      </c>
      <c r="AG356" s="11">
        <f t="shared" si="87"/>
        <v>0</v>
      </c>
      <c r="AH356" s="11">
        <f t="shared" si="88"/>
        <v>0</v>
      </c>
      <c r="AI356" s="11">
        <f t="shared" si="89"/>
        <v>0</v>
      </c>
      <c r="AJ356" s="11">
        <f t="shared" si="90"/>
        <v>0</v>
      </c>
      <c r="AK356" s="11">
        <f t="shared" si="91"/>
        <v>0</v>
      </c>
      <c r="AL356" s="11" t="str">
        <f t="shared" si="92"/>
        <v/>
      </c>
      <c r="AM356" s="11" t="str">
        <f t="shared" si="93"/>
        <v/>
      </c>
      <c r="AN356" s="11" t="str">
        <f>IF(AND($O356=$B$4,OR($Q356="COMMUN",$Q356=$D$4),$R356="POS"),COUNTIFS($O$83:$O356,$B$4,$Q$83:$Q356,"COMMUN",$R$83:$R356,"POS")+COUNTIFS($O$83:$O356,$B$4,$Q$83:$Q356,$D$4,$R$83:$R356,"POS"),"")</f>
        <v/>
      </c>
      <c r="AO356" s="11" t="str">
        <f t="shared" si="94"/>
        <v/>
      </c>
      <c r="AP356" s="11" t="str">
        <f t="shared" si="95"/>
        <v/>
      </c>
      <c r="AQ356" s="11">
        <f t="shared" si="96"/>
        <v>0</v>
      </c>
    </row>
    <row r="357" spans="12:43" ht="21.95" customHeight="1">
      <c r="L357" s="46"/>
      <c r="M357" s="46"/>
      <c r="N357" s="44" t="s">
        <v>1400</v>
      </c>
      <c r="O357" s="44" t="s">
        <v>201</v>
      </c>
      <c r="P357" s="44">
        <v>5</v>
      </c>
      <c r="Q357" s="44" t="s">
        <v>51</v>
      </c>
      <c r="R357" s="44" t="s">
        <v>52</v>
      </c>
      <c r="S357" s="44">
        <v>0</v>
      </c>
      <c r="T357" s="44">
        <v>0</v>
      </c>
      <c r="U357" s="44" t="s">
        <v>620</v>
      </c>
      <c r="V357" s="44" t="s">
        <v>1401</v>
      </c>
      <c r="W357" s="44"/>
      <c r="X357" s="44"/>
      <c r="Y357" s="44"/>
      <c r="Z357" s="44"/>
      <c r="AA357" s="44"/>
      <c r="AB357" s="44" t="s">
        <v>625</v>
      </c>
      <c r="AC357" s="44" t="s">
        <v>626</v>
      </c>
      <c r="AD357" s="44" t="s">
        <v>813</v>
      </c>
      <c r="AE357" s="44" t="s">
        <v>550</v>
      </c>
      <c r="AF357" s="11">
        <f t="shared" si="86"/>
        <v>0</v>
      </c>
      <c r="AG357" s="11">
        <f t="shared" si="87"/>
        <v>0</v>
      </c>
      <c r="AH357" s="11">
        <f t="shared" si="88"/>
        <v>0</v>
      </c>
      <c r="AI357" s="11">
        <f t="shared" si="89"/>
        <v>0</v>
      </c>
      <c r="AJ357" s="11">
        <f t="shared" si="90"/>
        <v>0</v>
      </c>
      <c r="AK357" s="11">
        <f t="shared" si="91"/>
        <v>0</v>
      </c>
      <c r="AL357" s="11" t="str">
        <f t="shared" si="92"/>
        <v/>
      </c>
      <c r="AM357" s="11" t="str">
        <f t="shared" si="93"/>
        <v/>
      </c>
      <c r="AN357" s="11" t="str">
        <f>IF(AND($O357=$B$4,OR($Q357="COMMUN",$Q357=$D$4),$R357="POS"),COUNTIFS($O$83:$O357,$B$4,$Q$83:$Q357,"COMMUN",$R$83:$R357,"POS")+COUNTIFS($O$83:$O357,$B$4,$Q$83:$Q357,$D$4,$R$83:$R357,"POS"),"")</f>
        <v/>
      </c>
      <c r="AO357" s="11" t="str">
        <f t="shared" si="94"/>
        <v/>
      </c>
      <c r="AP357" s="11" t="str">
        <f t="shared" si="95"/>
        <v/>
      </c>
      <c r="AQ357" s="11">
        <f t="shared" si="96"/>
        <v>0</v>
      </c>
    </row>
    <row r="358" spans="12:43" ht="21.95" customHeight="1">
      <c r="L358" s="46"/>
      <c r="M358" s="46"/>
      <c r="N358" s="44" t="s">
        <v>1402</v>
      </c>
      <c r="O358" s="44" t="s">
        <v>107</v>
      </c>
      <c r="P358" s="44">
        <v>1</v>
      </c>
      <c r="Q358" s="44" t="s">
        <v>51</v>
      </c>
      <c r="R358" s="44" t="s">
        <v>52</v>
      </c>
      <c r="S358" s="44">
        <v>0</v>
      </c>
      <c r="T358" s="44">
        <v>0</v>
      </c>
      <c r="U358" s="44" t="s">
        <v>620</v>
      </c>
      <c r="V358" s="44" t="s">
        <v>1403</v>
      </c>
      <c r="W358" s="44"/>
      <c r="X358" s="44"/>
      <c r="Y358" s="44"/>
      <c r="Z358" s="44"/>
      <c r="AA358" s="44"/>
      <c r="AB358" s="44" t="s">
        <v>625</v>
      </c>
      <c r="AC358" s="44" t="s">
        <v>626</v>
      </c>
      <c r="AD358" s="44" t="s">
        <v>813</v>
      </c>
      <c r="AE358" s="44" t="s">
        <v>550</v>
      </c>
      <c r="AF358" s="11">
        <f t="shared" si="86"/>
        <v>0</v>
      </c>
      <c r="AG358" s="11">
        <f t="shared" si="87"/>
        <v>0</v>
      </c>
      <c r="AH358" s="11">
        <f t="shared" si="88"/>
        <v>0</v>
      </c>
      <c r="AI358" s="11">
        <f t="shared" si="89"/>
        <v>0</v>
      </c>
      <c r="AJ358" s="11">
        <f t="shared" si="90"/>
        <v>0</v>
      </c>
      <c r="AK358" s="11">
        <f t="shared" si="91"/>
        <v>0</v>
      </c>
      <c r="AL358" s="11" t="str">
        <f t="shared" si="92"/>
        <v/>
      </c>
      <c r="AM358" s="11" t="str">
        <f t="shared" si="93"/>
        <v/>
      </c>
      <c r="AN358" s="11" t="str">
        <f>IF(AND($O358=$B$4,OR($Q358="COMMUN",$Q358=$D$4),$R358="POS"),COUNTIFS($O$83:$O358,$B$4,$Q$83:$Q358,"COMMUN",$R$83:$R358,"POS")+COUNTIFS($O$83:$O358,$B$4,$Q$83:$Q358,$D$4,$R$83:$R358,"POS"),"")</f>
        <v/>
      </c>
      <c r="AO358" s="11" t="str">
        <f t="shared" si="94"/>
        <v/>
      </c>
      <c r="AP358" s="11" t="str">
        <f t="shared" si="95"/>
        <v/>
      </c>
      <c r="AQ358" s="11">
        <f t="shared" si="96"/>
        <v>0</v>
      </c>
    </row>
    <row r="359" spans="12:43" ht="21.95" customHeight="1">
      <c r="L359" s="46"/>
      <c r="M359" s="46"/>
      <c r="N359" s="44" t="s">
        <v>1404</v>
      </c>
      <c r="O359" s="44" t="s">
        <v>107</v>
      </c>
      <c r="P359" s="44">
        <v>2</v>
      </c>
      <c r="Q359" s="44" t="s">
        <v>51</v>
      </c>
      <c r="R359" s="44" t="s">
        <v>52</v>
      </c>
      <c r="S359" s="44">
        <v>0</v>
      </c>
      <c r="T359" s="44">
        <v>0</v>
      </c>
      <c r="U359" s="44" t="s">
        <v>620</v>
      </c>
      <c r="V359" s="44" t="s">
        <v>1405</v>
      </c>
      <c r="W359" s="44"/>
      <c r="X359" s="44"/>
      <c r="Y359" s="44"/>
      <c r="Z359" s="44"/>
      <c r="AA359" s="44"/>
      <c r="AB359" s="44" t="s">
        <v>625</v>
      </c>
      <c r="AC359" s="44" t="s">
        <v>626</v>
      </c>
      <c r="AD359" s="44" t="s">
        <v>813</v>
      </c>
      <c r="AE359" s="44" t="s">
        <v>550</v>
      </c>
      <c r="AF359" s="11">
        <f t="shared" si="86"/>
        <v>0</v>
      </c>
      <c r="AG359" s="11">
        <f t="shared" si="87"/>
        <v>0</v>
      </c>
      <c r="AH359" s="11">
        <f t="shared" si="88"/>
        <v>0</v>
      </c>
      <c r="AI359" s="11">
        <f t="shared" si="89"/>
        <v>0</v>
      </c>
      <c r="AJ359" s="11">
        <f t="shared" si="90"/>
        <v>0</v>
      </c>
      <c r="AK359" s="11">
        <f t="shared" si="91"/>
        <v>0</v>
      </c>
      <c r="AL359" s="11" t="str">
        <f t="shared" si="92"/>
        <v/>
      </c>
      <c r="AM359" s="11" t="str">
        <f t="shared" si="93"/>
        <v/>
      </c>
      <c r="AN359" s="11" t="str">
        <f>IF(AND($O359=$B$4,OR($Q359="COMMUN",$Q359=$D$4),$R359="POS"),COUNTIFS($O$83:$O359,$B$4,$Q$83:$Q359,"COMMUN",$R$83:$R359,"POS")+COUNTIFS($O$83:$O359,$B$4,$Q$83:$Q359,$D$4,$R$83:$R359,"POS"),"")</f>
        <v/>
      </c>
      <c r="AO359" s="11" t="str">
        <f t="shared" si="94"/>
        <v/>
      </c>
      <c r="AP359" s="11" t="str">
        <f t="shared" si="95"/>
        <v/>
      </c>
      <c r="AQ359" s="11">
        <f t="shared" si="96"/>
        <v>0</v>
      </c>
    </row>
    <row r="360" spans="12:43" ht="21.95" customHeight="1">
      <c r="L360" s="46"/>
      <c r="M360" s="46"/>
      <c r="N360" s="44" t="s">
        <v>1406</v>
      </c>
      <c r="O360" s="44" t="s">
        <v>107</v>
      </c>
      <c r="P360" s="44">
        <v>3</v>
      </c>
      <c r="Q360" s="44" t="s">
        <v>51</v>
      </c>
      <c r="R360" s="44" t="s">
        <v>52</v>
      </c>
      <c r="S360" s="44">
        <v>0</v>
      </c>
      <c r="T360" s="44">
        <v>0</v>
      </c>
      <c r="U360" s="44" t="s">
        <v>620</v>
      </c>
      <c r="V360" s="44" t="s">
        <v>1407</v>
      </c>
      <c r="W360" s="44"/>
      <c r="X360" s="44"/>
      <c r="Y360" s="44"/>
      <c r="Z360" s="44"/>
      <c r="AA360" s="44"/>
      <c r="AB360" s="44" t="s">
        <v>625</v>
      </c>
      <c r="AC360" s="44" t="s">
        <v>626</v>
      </c>
      <c r="AD360" s="44" t="s">
        <v>813</v>
      </c>
      <c r="AE360" s="44" t="s">
        <v>550</v>
      </c>
      <c r="AF360" s="11">
        <f t="shared" si="86"/>
        <v>0</v>
      </c>
      <c r="AG360" s="11">
        <f t="shared" si="87"/>
        <v>0</v>
      </c>
      <c r="AH360" s="11">
        <f t="shared" si="88"/>
        <v>0</v>
      </c>
      <c r="AI360" s="11">
        <f t="shared" si="89"/>
        <v>0</v>
      </c>
      <c r="AJ360" s="11">
        <f t="shared" si="90"/>
        <v>0</v>
      </c>
      <c r="AK360" s="11">
        <f t="shared" si="91"/>
        <v>0</v>
      </c>
      <c r="AL360" s="11" t="str">
        <f t="shared" si="92"/>
        <v/>
      </c>
      <c r="AM360" s="11" t="str">
        <f t="shared" si="93"/>
        <v/>
      </c>
      <c r="AN360" s="11" t="str">
        <f>IF(AND($O360=$B$4,OR($Q360="COMMUN",$Q360=$D$4),$R360="POS"),COUNTIFS($O$83:$O360,$B$4,$Q$83:$Q360,"COMMUN",$R$83:$R360,"POS")+COUNTIFS($O$83:$O360,$B$4,$Q$83:$Q360,$D$4,$R$83:$R360,"POS"),"")</f>
        <v/>
      </c>
      <c r="AO360" s="11" t="str">
        <f t="shared" si="94"/>
        <v/>
      </c>
      <c r="AP360" s="11" t="str">
        <f t="shared" si="95"/>
        <v/>
      </c>
      <c r="AQ360" s="11">
        <f t="shared" si="96"/>
        <v>0</v>
      </c>
    </row>
    <row r="361" spans="12:43" ht="21.95" customHeight="1">
      <c r="L361" s="46"/>
      <c r="M361" s="46"/>
      <c r="N361" s="44" t="s">
        <v>1408</v>
      </c>
      <c r="O361" s="44" t="s">
        <v>107</v>
      </c>
      <c r="P361" s="44">
        <v>4</v>
      </c>
      <c r="Q361" s="44" t="s">
        <v>51</v>
      </c>
      <c r="R361" s="44" t="s">
        <v>52</v>
      </c>
      <c r="S361" s="44">
        <v>0</v>
      </c>
      <c r="T361" s="44">
        <v>0</v>
      </c>
      <c r="U361" s="44" t="s">
        <v>620</v>
      </c>
      <c r="V361" s="44" t="s">
        <v>1409</v>
      </c>
      <c r="W361" s="44"/>
      <c r="X361" s="44"/>
      <c r="Y361" s="44"/>
      <c r="Z361" s="44"/>
      <c r="AA361" s="44"/>
      <c r="AB361" s="44" t="s">
        <v>625</v>
      </c>
      <c r="AC361" s="44" t="s">
        <v>626</v>
      </c>
      <c r="AD361" s="44" t="s">
        <v>813</v>
      </c>
      <c r="AE361" s="44" t="s">
        <v>550</v>
      </c>
      <c r="AF361" s="11">
        <f t="shared" si="86"/>
        <v>0</v>
      </c>
      <c r="AG361" s="11">
        <f t="shared" si="87"/>
        <v>0</v>
      </c>
      <c r="AH361" s="11">
        <f t="shared" si="88"/>
        <v>0</v>
      </c>
      <c r="AI361" s="11">
        <f t="shared" si="89"/>
        <v>0</v>
      </c>
      <c r="AJ361" s="11">
        <f t="shared" si="90"/>
        <v>0</v>
      </c>
      <c r="AK361" s="11">
        <f t="shared" si="91"/>
        <v>0</v>
      </c>
      <c r="AL361" s="11" t="str">
        <f t="shared" si="92"/>
        <v/>
      </c>
      <c r="AM361" s="11" t="str">
        <f t="shared" si="93"/>
        <v/>
      </c>
      <c r="AN361" s="11" t="str">
        <f>IF(AND($O361=$B$4,OR($Q361="COMMUN",$Q361=$D$4),$R361="POS"),COUNTIFS($O$83:$O361,$B$4,$Q$83:$Q361,"COMMUN",$R$83:$R361,"POS")+COUNTIFS($O$83:$O361,$B$4,$Q$83:$Q361,$D$4,$R$83:$R361,"POS"),"")</f>
        <v/>
      </c>
      <c r="AO361" s="11" t="str">
        <f t="shared" si="94"/>
        <v/>
      </c>
      <c r="AP361" s="11" t="str">
        <f t="shared" si="95"/>
        <v/>
      </c>
      <c r="AQ361" s="11">
        <f t="shared" si="96"/>
        <v>0</v>
      </c>
    </row>
    <row r="362" spans="12:43" ht="21.95" customHeight="1">
      <c r="L362" s="46"/>
      <c r="M362" s="46"/>
      <c r="N362" s="44" t="s">
        <v>1410</v>
      </c>
      <c r="O362" s="44" t="s">
        <v>107</v>
      </c>
      <c r="P362" s="44">
        <v>5</v>
      </c>
      <c r="Q362" s="44" t="s">
        <v>51</v>
      </c>
      <c r="R362" s="44" t="s">
        <v>52</v>
      </c>
      <c r="S362" s="44">
        <v>0</v>
      </c>
      <c r="T362" s="44">
        <v>0</v>
      </c>
      <c r="U362" s="44" t="s">
        <v>620</v>
      </c>
      <c r="V362" s="44" t="s">
        <v>1411</v>
      </c>
      <c r="W362" s="44"/>
      <c r="X362" s="44"/>
      <c r="Y362" s="44"/>
      <c r="Z362" s="44"/>
      <c r="AA362" s="44"/>
      <c r="AB362" s="44" t="s">
        <v>625</v>
      </c>
      <c r="AC362" s="44" t="s">
        <v>626</v>
      </c>
      <c r="AD362" s="44" t="s">
        <v>813</v>
      </c>
      <c r="AE362" s="44" t="s">
        <v>550</v>
      </c>
      <c r="AF362" s="11">
        <f t="shared" si="86"/>
        <v>0</v>
      </c>
      <c r="AG362" s="11">
        <f t="shared" si="87"/>
        <v>0</v>
      </c>
      <c r="AH362" s="11">
        <f t="shared" si="88"/>
        <v>0</v>
      </c>
      <c r="AI362" s="11">
        <f t="shared" si="89"/>
        <v>0</v>
      </c>
      <c r="AJ362" s="11">
        <f t="shared" si="90"/>
        <v>0</v>
      </c>
      <c r="AK362" s="11">
        <f t="shared" si="91"/>
        <v>0</v>
      </c>
      <c r="AL362" s="11" t="str">
        <f t="shared" si="92"/>
        <v/>
      </c>
      <c r="AM362" s="11" t="str">
        <f t="shared" si="93"/>
        <v/>
      </c>
      <c r="AN362" s="11" t="str">
        <f>IF(AND($O362=$B$4,OR($Q362="COMMUN",$Q362=$D$4),$R362="POS"),COUNTIFS($O$83:$O362,$B$4,$Q$83:$Q362,"COMMUN",$R$83:$R362,"POS")+COUNTIFS($O$83:$O362,$B$4,$Q$83:$Q362,$D$4,$R$83:$R362,"POS"),"")</f>
        <v/>
      </c>
      <c r="AO362" s="11" t="str">
        <f t="shared" si="94"/>
        <v/>
      </c>
      <c r="AP362" s="11" t="str">
        <f t="shared" si="95"/>
        <v/>
      </c>
      <c r="AQ362" s="11">
        <f t="shared" si="96"/>
        <v>0</v>
      </c>
    </row>
    <row r="363" spans="12:43" ht="21.95" customHeight="1">
      <c r="L363" s="46"/>
      <c r="M363" s="46"/>
      <c r="N363" s="44" t="s">
        <v>1412</v>
      </c>
      <c r="O363" s="44" t="s">
        <v>204</v>
      </c>
      <c r="P363" s="44">
        <v>1</v>
      </c>
      <c r="Q363" s="44" t="s">
        <v>51</v>
      </c>
      <c r="R363" s="44" t="s">
        <v>52</v>
      </c>
      <c r="S363" s="44">
        <v>0</v>
      </c>
      <c r="T363" s="44">
        <v>0</v>
      </c>
      <c r="U363" s="44" t="s">
        <v>620</v>
      </c>
      <c r="V363" s="44" t="s">
        <v>1413</v>
      </c>
      <c r="W363" s="44"/>
      <c r="X363" s="44"/>
      <c r="Y363" s="44"/>
      <c r="Z363" s="44"/>
      <c r="AA363" s="44"/>
      <c r="AB363" s="44" t="s">
        <v>625</v>
      </c>
      <c r="AC363" s="44" t="s">
        <v>626</v>
      </c>
      <c r="AD363" s="44" t="s">
        <v>813</v>
      </c>
      <c r="AE363" s="44" t="s">
        <v>550</v>
      </c>
      <c r="AF363" s="11">
        <f t="shared" si="86"/>
        <v>0</v>
      </c>
      <c r="AG363" s="11">
        <f t="shared" si="87"/>
        <v>0</v>
      </c>
      <c r="AH363" s="11">
        <f t="shared" si="88"/>
        <v>0</v>
      </c>
      <c r="AI363" s="11">
        <f t="shared" si="89"/>
        <v>0</v>
      </c>
      <c r="AJ363" s="11">
        <f t="shared" si="90"/>
        <v>0</v>
      </c>
      <c r="AK363" s="11">
        <f t="shared" si="91"/>
        <v>0</v>
      </c>
      <c r="AL363" s="11" t="str">
        <f t="shared" si="92"/>
        <v/>
      </c>
      <c r="AM363" s="11" t="str">
        <f t="shared" si="93"/>
        <v/>
      </c>
      <c r="AN363" s="11" t="str">
        <f>IF(AND($O363=$B$4,OR($Q363="COMMUN",$Q363=$D$4),$R363="POS"),COUNTIFS($O$83:$O363,$B$4,$Q$83:$Q363,"COMMUN",$R$83:$R363,"POS")+COUNTIFS($O$83:$O363,$B$4,$Q$83:$Q363,$D$4,$R$83:$R363,"POS"),"")</f>
        <v/>
      </c>
      <c r="AO363" s="11" t="str">
        <f t="shared" si="94"/>
        <v/>
      </c>
      <c r="AP363" s="11" t="str">
        <f t="shared" si="95"/>
        <v/>
      </c>
      <c r="AQ363" s="11">
        <f t="shared" si="96"/>
        <v>0</v>
      </c>
    </row>
    <row r="364" spans="12:43" ht="21.95" customHeight="1">
      <c r="L364" s="46"/>
      <c r="M364" s="46"/>
      <c r="N364" s="44" t="s">
        <v>1414</v>
      </c>
      <c r="O364" s="44" t="s">
        <v>204</v>
      </c>
      <c r="P364" s="44">
        <v>2</v>
      </c>
      <c r="Q364" s="44" t="s">
        <v>51</v>
      </c>
      <c r="R364" s="44" t="s">
        <v>52</v>
      </c>
      <c r="S364" s="44">
        <v>0</v>
      </c>
      <c r="T364" s="44">
        <v>0</v>
      </c>
      <c r="U364" s="44" t="s">
        <v>620</v>
      </c>
      <c r="V364" s="44" t="s">
        <v>1415</v>
      </c>
      <c r="W364" s="44"/>
      <c r="X364" s="44"/>
      <c r="Y364" s="44"/>
      <c r="Z364" s="44"/>
      <c r="AA364" s="44"/>
      <c r="AB364" s="44" t="s">
        <v>625</v>
      </c>
      <c r="AC364" s="44" t="s">
        <v>626</v>
      </c>
      <c r="AD364" s="44" t="s">
        <v>813</v>
      </c>
      <c r="AE364" s="44" t="s">
        <v>550</v>
      </c>
      <c r="AF364" s="11">
        <f t="shared" si="86"/>
        <v>0</v>
      </c>
      <c r="AG364" s="11">
        <f t="shared" si="87"/>
        <v>0</v>
      </c>
      <c r="AH364" s="11">
        <f t="shared" si="88"/>
        <v>0</v>
      </c>
      <c r="AI364" s="11">
        <f t="shared" si="89"/>
        <v>0</v>
      </c>
      <c r="AJ364" s="11">
        <f t="shared" si="90"/>
        <v>0</v>
      </c>
      <c r="AK364" s="11">
        <f t="shared" si="91"/>
        <v>0</v>
      </c>
      <c r="AL364" s="11" t="str">
        <f t="shared" si="92"/>
        <v/>
      </c>
      <c r="AM364" s="11" t="str">
        <f t="shared" si="93"/>
        <v/>
      </c>
      <c r="AN364" s="11" t="str">
        <f>IF(AND($O364=$B$4,OR($Q364="COMMUN",$Q364=$D$4),$R364="POS"),COUNTIFS($O$83:$O364,$B$4,$Q$83:$Q364,"COMMUN",$R$83:$R364,"POS")+COUNTIFS($O$83:$O364,$B$4,$Q$83:$Q364,$D$4,$R$83:$R364,"POS"),"")</f>
        <v/>
      </c>
      <c r="AO364" s="11" t="str">
        <f t="shared" si="94"/>
        <v/>
      </c>
      <c r="AP364" s="11" t="str">
        <f t="shared" si="95"/>
        <v/>
      </c>
      <c r="AQ364" s="11">
        <f t="shared" si="96"/>
        <v>0</v>
      </c>
    </row>
    <row r="365" spans="12:43" ht="21.95" customHeight="1">
      <c r="L365" s="46"/>
      <c r="M365" s="46"/>
      <c r="N365" s="44" t="s">
        <v>1416</v>
      </c>
      <c r="O365" s="44" t="s">
        <v>204</v>
      </c>
      <c r="P365" s="44">
        <v>3</v>
      </c>
      <c r="Q365" s="44" t="s">
        <v>51</v>
      </c>
      <c r="R365" s="44" t="s">
        <v>52</v>
      </c>
      <c r="S365" s="44">
        <v>0</v>
      </c>
      <c r="T365" s="44">
        <v>0</v>
      </c>
      <c r="U365" s="44" t="s">
        <v>620</v>
      </c>
      <c r="V365" s="44" t="s">
        <v>1417</v>
      </c>
      <c r="W365" s="44"/>
      <c r="X365" s="44"/>
      <c r="Y365" s="44"/>
      <c r="Z365" s="44"/>
      <c r="AA365" s="44"/>
      <c r="AB365" s="44" t="s">
        <v>625</v>
      </c>
      <c r="AC365" s="44" t="s">
        <v>626</v>
      </c>
      <c r="AD365" s="44" t="s">
        <v>813</v>
      </c>
      <c r="AE365" s="44" t="s">
        <v>550</v>
      </c>
      <c r="AF365" s="11">
        <f t="shared" si="86"/>
        <v>0</v>
      </c>
      <c r="AG365" s="11">
        <f t="shared" si="87"/>
        <v>0</v>
      </c>
      <c r="AH365" s="11">
        <f t="shared" si="88"/>
        <v>0</v>
      </c>
      <c r="AI365" s="11">
        <f t="shared" si="89"/>
        <v>0</v>
      </c>
      <c r="AJ365" s="11">
        <f t="shared" si="90"/>
        <v>0</v>
      </c>
      <c r="AK365" s="11">
        <f t="shared" si="91"/>
        <v>0</v>
      </c>
      <c r="AL365" s="11" t="str">
        <f t="shared" si="92"/>
        <v/>
      </c>
      <c r="AM365" s="11" t="str">
        <f t="shared" si="93"/>
        <v/>
      </c>
      <c r="AN365" s="11" t="str">
        <f>IF(AND($O365=$B$4,OR($Q365="COMMUN",$Q365=$D$4),$R365="POS"),COUNTIFS($O$83:$O365,$B$4,$Q$83:$Q365,"COMMUN",$R$83:$R365,"POS")+COUNTIFS($O$83:$O365,$B$4,$Q$83:$Q365,$D$4,$R$83:$R365,"POS"),"")</f>
        <v/>
      </c>
      <c r="AO365" s="11" t="str">
        <f t="shared" si="94"/>
        <v/>
      </c>
      <c r="AP365" s="11" t="str">
        <f t="shared" si="95"/>
        <v/>
      </c>
      <c r="AQ365" s="11">
        <f t="shared" si="96"/>
        <v>0</v>
      </c>
    </row>
    <row r="366" spans="12:43" ht="21.95" customHeight="1">
      <c r="L366" s="46"/>
      <c r="M366" s="46"/>
      <c r="N366" s="44" t="s">
        <v>1418</v>
      </c>
      <c r="O366" s="44" t="s">
        <v>204</v>
      </c>
      <c r="P366" s="44">
        <v>4</v>
      </c>
      <c r="Q366" s="44" t="s">
        <v>51</v>
      </c>
      <c r="R366" s="44" t="s">
        <v>52</v>
      </c>
      <c r="S366" s="44">
        <v>0</v>
      </c>
      <c r="T366" s="44">
        <v>0</v>
      </c>
      <c r="U366" s="44" t="s">
        <v>620</v>
      </c>
      <c r="V366" s="44" t="s">
        <v>1419</v>
      </c>
      <c r="W366" s="44"/>
      <c r="X366" s="44"/>
      <c r="Y366" s="44"/>
      <c r="Z366" s="44"/>
      <c r="AA366" s="44"/>
      <c r="AB366" s="44" t="s">
        <v>625</v>
      </c>
      <c r="AC366" s="44" t="s">
        <v>626</v>
      </c>
      <c r="AD366" s="44" t="s">
        <v>813</v>
      </c>
      <c r="AE366" s="44" t="s">
        <v>550</v>
      </c>
      <c r="AF366" s="11">
        <f t="shared" si="86"/>
        <v>0</v>
      </c>
      <c r="AG366" s="11">
        <f t="shared" si="87"/>
        <v>0</v>
      </c>
      <c r="AH366" s="11">
        <f t="shared" si="88"/>
        <v>0</v>
      </c>
      <c r="AI366" s="11">
        <f t="shared" si="89"/>
        <v>0</v>
      </c>
      <c r="AJ366" s="11">
        <f t="shared" si="90"/>
        <v>0</v>
      </c>
      <c r="AK366" s="11">
        <f t="shared" si="91"/>
        <v>0</v>
      </c>
      <c r="AL366" s="11" t="str">
        <f t="shared" si="92"/>
        <v/>
      </c>
      <c r="AM366" s="11" t="str">
        <f t="shared" si="93"/>
        <v/>
      </c>
      <c r="AN366" s="11" t="str">
        <f>IF(AND($O366=$B$4,OR($Q366="COMMUN",$Q366=$D$4),$R366="POS"),COUNTIFS($O$83:$O366,$B$4,$Q$83:$Q366,"COMMUN",$R$83:$R366,"POS")+COUNTIFS($O$83:$O366,$B$4,$Q$83:$Q366,$D$4,$R$83:$R366,"POS"),"")</f>
        <v/>
      </c>
      <c r="AO366" s="11" t="str">
        <f t="shared" si="94"/>
        <v/>
      </c>
      <c r="AP366" s="11" t="str">
        <f t="shared" si="95"/>
        <v/>
      </c>
      <c r="AQ366" s="11">
        <f t="shared" si="96"/>
        <v>0</v>
      </c>
    </row>
    <row r="367" spans="12:43" ht="21.95" customHeight="1">
      <c r="L367" s="46"/>
      <c r="M367" s="46"/>
      <c r="N367" s="44" t="s">
        <v>1420</v>
      </c>
      <c r="O367" s="44" t="s">
        <v>204</v>
      </c>
      <c r="P367" s="44">
        <v>5</v>
      </c>
      <c r="Q367" s="44" t="s">
        <v>51</v>
      </c>
      <c r="R367" s="44" t="s">
        <v>52</v>
      </c>
      <c r="S367" s="44">
        <v>0</v>
      </c>
      <c r="T367" s="44">
        <v>0</v>
      </c>
      <c r="U367" s="44" t="s">
        <v>620</v>
      </c>
      <c r="V367" s="44" t="s">
        <v>1421</v>
      </c>
      <c r="W367" s="44"/>
      <c r="X367" s="44"/>
      <c r="Y367" s="44"/>
      <c r="Z367" s="44"/>
      <c r="AA367" s="44"/>
      <c r="AB367" s="44" t="s">
        <v>625</v>
      </c>
      <c r="AC367" s="44" t="s">
        <v>626</v>
      </c>
      <c r="AD367" s="44" t="s">
        <v>813</v>
      </c>
      <c r="AE367" s="44" t="s">
        <v>550</v>
      </c>
      <c r="AF367" s="11">
        <f t="shared" si="86"/>
        <v>0</v>
      </c>
      <c r="AG367" s="11">
        <f t="shared" si="87"/>
        <v>0</v>
      </c>
      <c r="AH367" s="11">
        <f t="shared" si="88"/>
        <v>0</v>
      </c>
      <c r="AI367" s="11">
        <f t="shared" si="89"/>
        <v>0</v>
      </c>
      <c r="AJ367" s="11">
        <f t="shared" si="90"/>
        <v>0</v>
      </c>
      <c r="AK367" s="11">
        <f t="shared" si="91"/>
        <v>0</v>
      </c>
      <c r="AL367" s="11" t="str">
        <f t="shared" si="92"/>
        <v/>
      </c>
      <c r="AM367" s="11" t="str">
        <f t="shared" si="93"/>
        <v/>
      </c>
      <c r="AN367" s="11" t="str">
        <f>IF(AND($O367=$B$4,OR($Q367="COMMUN",$Q367=$D$4),$R367="POS"),COUNTIFS($O$83:$O367,$B$4,$Q$83:$Q367,"COMMUN",$R$83:$R367,"POS")+COUNTIFS($O$83:$O367,$B$4,$Q$83:$Q367,$D$4,$R$83:$R367,"POS"),"")</f>
        <v/>
      </c>
      <c r="AO367" s="11" t="str">
        <f t="shared" si="94"/>
        <v/>
      </c>
      <c r="AP367" s="11" t="str">
        <f t="shared" si="95"/>
        <v/>
      </c>
      <c r="AQ367" s="11">
        <f t="shared" si="96"/>
        <v>0</v>
      </c>
    </row>
    <row r="368" spans="12:43" ht="21.95" customHeight="1">
      <c r="L368" s="46"/>
      <c r="M368" s="46"/>
      <c r="N368" s="44" t="s">
        <v>1422</v>
      </c>
      <c r="O368" s="44" t="s">
        <v>206</v>
      </c>
      <c r="P368" s="44">
        <v>1</v>
      </c>
      <c r="Q368" s="44" t="s">
        <v>51</v>
      </c>
      <c r="R368" s="44" t="s">
        <v>52</v>
      </c>
      <c r="S368" s="44">
        <v>0</v>
      </c>
      <c r="T368" s="44">
        <v>0</v>
      </c>
      <c r="U368" s="44" t="s">
        <v>620</v>
      </c>
      <c r="V368" s="44" t="s">
        <v>1423</v>
      </c>
      <c r="W368" s="44"/>
      <c r="X368" s="44"/>
      <c r="Y368" s="44"/>
      <c r="Z368" s="44"/>
      <c r="AA368" s="44"/>
      <c r="AB368" s="44" t="s">
        <v>625</v>
      </c>
      <c r="AC368" s="44" t="s">
        <v>626</v>
      </c>
      <c r="AD368" s="44" t="s">
        <v>813</v>
      </c>
      <c r="AE368" s="44" t="s">
        <v>550</v>
      </c>
      <c r="AF368" s="11">
        <f t="shared" si="86"/>
        <v>0</v>
      </c>
      <c r="AG368" s="11">
        <f t="shared" si="87"/>
        <v>0</v>
      </c>
      <c r="AH368" s="11">
        <f t="shared" si="88"/>
        <v>0</v>
      </c>
      <c r="AI368" s="11">
        <f t="shared" si="89"/>
        <v>0</v>
      </c>
      <c r="AJ368" s="11">
        <f t="shared" si="90"/>
        <v>0</v>
      </c>
      <c r="AK368" s="11">
        <f t="shared" si="91"/>
        <v>0</v>
      </c>
      <c r="AL368" s="11" t="str">
        <f t="shared" si="92"/>
        <v/>
      </c>
      <c r="AM368" s="11" t="str">
        <f t="shared" si="93"/>
        <v/>
      </c>
      <c r="AN368" s="11" t="str">
        <f>IF(AND($O368=$B$4,OR($Q368="COMMUN",$Q368=$D$4),$R368="POS"),COUNTIFS($O$83:$O368,$B$4,$Q$83:$Q368,"COMMUN",$R$83:$R368,"POS")+COUNTIFS($O$83:$O368,$B$4,$Q$83:$Q368,$D$4,$R$83:$R368,"POS"),"")</f>
        <v/>
      </c>
      <c r="AO368" s="11" t="str">
        <f t="shared" si="94"/>
        <v/>
      </c>
      <c r="AP368" s="11" t="str">
        <f t="shared" si="95"/>
        <v/>
      </c>
      <c r="AQ368" s="11">
        <f t="shared" si="96"/>
        <v>0</v>
      </c>
    </row>
    <row r="369" spans="12:43" ht="21.95" customHeight="1">
      <c r="L369" s="46"/>
      <c r="M369" s="46"/>
      <c r="N369" s="44" t="s">
        <v>1424</v>
      </c>
      <c r="O369" s="44" t="s">
        <v>206</v>
      </c>
      <c r="P369" s="44">
        <v>2</v>
      </c>
      <c r="Q369" s="44" t="s">
        <v>51</v>
      </c>
      <c r="R369" s="44" t="s">
        <v>52</v>
      </c>
      <c r="S369" s="44">
        <v>0</v>
      </c>
      <c r="T369" s="44">
        <v>0</v>
      </c>
      <c r="U369" s="44" t="s">
        <v>620</v>
      </c>
      <c r="V369" s="44" t="s">
        <v>1425</v>
      </c>
      <c r="W369" s="44"/>
      <c r="X369" s="44"/>
      <c r="Y369" s="44"/>
      <c r="Z369" s="44"/>
      <c r="AA369" s="44"/>
      <c r="AB369" s="44" t="s">
        <v>625</v>
      </c>
      <c r="AC369" s="44" t="s">
        <v>626</v>
      </c>
      <c r="AD369" s="44" t="s">
        <v>813</v>
      </c>
      <c r="AE369" s="44" t="s">
        <v>550</v>
      </c>
      <c r="AF369" s="11">
        <f t="shared" si="86"/>
        <v>0</v>
      </c>
      <c r="AG369" s="11">
        <f t="shared" si="87"/>
        <v>0</v>
      </c>
      <c r="AH369" s="11">
        <f t="shared" si="88"/>
        <v>0</v>
      </c>
      <c r="AI369" s="11">
        <f t="shared" si="89"/>
        <v>0</v>
      </c>
      <c r="AJ369" s="11">
        <f t="shared" si="90"/>
        <v>0</v>
      </c>
      <c r="AK369" s="11">
        <f t="shared" si="91"/>
        <v>0</v>
      </c>
      <c r="AL369" s="11" t="str">
        <f t="shared" si="92"/>
        <v/>
      </c>
      <c r="AM369" s="11" t="str">
        <f t="shared" si="93"/>
        <v/>
      </c>
      <c r="AN369" s="11" t="str">
        <f>IF(AND($O369=$B$4,OR($Q369="COMMUN",$Q369=$D$4),$R369="POS"),COUNTIFS($O$83:$O369,$B$4,$Q$83:$Q369,"COMMUN",$R$83:$R369,"POS")+COUNTIFS($O$83:$O369,$B$4,$Q$83:$Q369,$D$4,$R$83:$R369,"POS"),"")</f>
        <v/>
      </c>
      <c r="AO369" s="11" t="str">
        <f t="shared" si="94"/>
        <v/>
      </c>
      <c r="AP369" s="11" t="str">
        <f t="shared" si="95"/>
        <v/>
      </c>
      <c r="AQ369" s="11">
        <f t="shared" si="96"/>
        <v>0</v>
      </c>
    </row>
    <row r="370" spans="12:43" ht="21.95" customHeight="1">
      <c r="L370" s="46"/>
      <c r="M370" s="46"/>
      <c r="N370" s="44" t="s">
        <v>1426</v>
      </c>
      <c r="O370" s="44" t="s">
        <v>206</v>
      </c>
      <c r="P370" s="44">
        <v>3</v>
      </c>
      <c r="Q370" s="44" t="s">
        <v>51</v>
      </c>
      <c r="R370" s="44" t="s">
        <v>52</v>
      </c>
      <c r="S370" s="44">
        <v>0</v>
      </c>
      <c r="T370" s="44">
        <v>0</v>
      </c>
      <c r="U370" s="44" t="s">
        <v>620</v>
      </c>
      <c r="V370" s="44" t="s">
        <v>1427</v>
      </c>
      <c r="W370" s="44"/>
      <c r="X370" s="44"/>
      <c r="Y370" s="44"/>
      <c r="Z370" s="44"/>
      <c r="AA370" s="44"/>
      <c r="AB370" s="44" t="s">
        <v>625</v>
      </c>
      <c r="AC370" s="44" t="s">
        <v>626</v>
      </c>
      <c r="AD370" s="44" t="s">
        <v>813</v>
      </c>
      <c r="AE370" s="44" t="s">
        <v>550</v>
      </c>
      <c r="AF370" s="11">
        <f t="shared" si="86"/>
        <v>0</v>
      </c>
      <c r="AG370" s="11">
        <f t="shared" si="87"/>
        <v>0</v>
      </c>
      <c r="AH370" s="11">
        <f t="shared" si="88"/>
        <v>0</v>
      </c>
      <c r="AI370" s="11">
        <f t="shared" si="89"/>
        <v>0</v>
      </c>
      <c r="AJ370" s="11">
        <f t="shared" si="90"/>
        <v>0</v>
      </c>
      <c r="AK370" s="11">
        <f t="shared" si="91"/>
        <v>0</v>
      </c>
      <c r="AL370" s="11" t="str">
        <f t="shared" si="92"/>
        <v/>
      </c>
      <c r="AM370" s="11" t="str">
        <f t="shared" si="93"/>
        <v/>
      </c>
      <c r="AN370" s="11" t="str">
        <f>IF(AND($O370=$B$4,OR($Q370="COMMUN",$Q370=$D$4),$R370="POS"),COUNTIFS($O$83:$O370,$B$4,$Q$83:$Q370,"COMMUN",$R$83:$R370,"POS")+COUNTIFS($O$83:$O370,$B$4,$Q$83:$Q370,$D$4,$R$83:$R370,"POS"),"")</f>
        <v/>
      </c>
      <c r="AO370" s="11" t="str">
        <f t="shared" si="94"/>
        <v/>
      </c>
      <c r="AP370" s="11" t="str">
        <f t="shared" si="95"/>
        <v/>
      </c>
      <c r="AQ370" s="11">
        <f t="shared" si="96"/>
        <v>0</v>
      </c>
    </row>
    <row r="371" spans="12:43" ht="21.95" customHeight="1">
      <c r="L371" s="46"/>
      <c r="M371" s="46"/>
      <c r="N371" s="44" t="s">
        <v>1428</v>
      </c>
      <c r="O371" s="44" t="s">
        <v>206</v>
      </c>
      <c r="P371" s="44">
        <v>4</v>
      </c>
      <c r="Q371" s="44" t="s">
        <v>51</v>
      </c>
      <c r="R371" s="44" t="s">
        <v>52</v>
      </c>
      <c r="S371" s="44">
        <v>0</v>
      </c>
      <c r="T371" s="44">
        <v>0</v>
      </c>
      <c r="U371" s="44" t="s">
        <v>620</v>
      </c>
      <c r="V371" s="44" t="s">
        <v>1429</v>
      </c>
      <c r="W371" s="44"/>
      <c r="X371" s="44"/>
      <c r="Y371" s="44"/>
      <c r="Z371" s="44"/>
      <c r="AA371" s="44"/>
      <c r="AB371" s="44" t="s">
        <v>625</v>
      </c>
      <c r="AC371" s="44" t="s">
        <v>626</v>
      </c>
      <c r="AD371" s="44" t="s">
        <v>813</v>
      </c>
      <c r="AE371" s="44" t="s">
        <v>550</v>
      </c>
      <c r="AF371" s="11">
        <f t="shared" si="86"/>
        <v>0</v>
      </c>
      <c r="AG371" s="11">
        <f t="shared" si="87"/>
        <v>0</v>
      </c>
      <c r="AH371" s="11">
        <f t="shared" si="88"/>
        <v>0</v>
      </c>
      <c r="AI371" s="11">
        <f t="shared" si="89"/>
        <v>0</v>
      </c>
      <c r="AJ371" s="11">
        <f t="shared" si="90"/>
        <v>0</v>
      </c>
      <c r="AK371" s="11">
        <f t="shared" si="91"/>
        <v>0</v>
      </c>
      <c r="AL371" s="11" t="str">
        <f t="shared" si="92"/>
        <v/>
      </c>
      <c r="AM371" s="11" t="str">
        <f t="shared" si="93"/>
        <v/>
      </c>
      <c r="AN371" s="11" t="str">
        <f>IF(AND($O371=$B$4,OR($Q371="COMMUN",$Q371=$D$4),$R371="POS"),COUNTIFS($O$83:$O371,$B$4,$Q$83:$Q371,"COMMUN",$R$83:$R371,"POS")+COUNTIFS($O$83:$O371,$B$4,$Q$83:$Q371,$D$4,$R$83:$R371,"POS"),"")</f>
        <v/>
      </c>
      <c r="AO371" s="11" t="str">
        <f t="shared" si="94"/>
        <v/>
      </c>
      <c r="AP371" s="11" t="str">
        <f t="shared" si="95"/>
        <v/>
      </c>
      <c r="AQ371" s="11">
        <f t="shared" si="96"/>
        <v>0</v>
      </c>
    </row>
    <row r="372" spans="12:43" ht="21.95" customHeight="1">
      <c r="L372" s="46"/>
      <c r="M372" s="46"/>
      <c r="N372" s="44" t="s">
        <v>1430</v>
      </c>
      <c r="O372" s="44" t="s">
        <v>206</v>
      </c>
      <c r="P372" s="44">
        <v>5</v>
      </c>
      <c r="Q372" s="44" t="s">
        <v>51</v>
      </c>
      <c r="R372" s="44" t="s">
        <v>52</v>
      </c>
      <c r="S372" s="44">
        <v>0</v>
      </c>
      <c r="T372" s="44">
        <v>0</v>
      </c>
      <c r="U372" s="44" t="s">
        <v>620</v>
      </c>
      <c r="V372" s="44" t="s">
        <v>1431</v>
      </c>
      <c r="W372" s="44"/>
      <c r="X372" s="44"/>
      <c r="Y372" s="44"/>
      <c r="Z372" s="44"/>
      <c r="AA372" s="44"/>
      <c r="AB372" s="44" t="s">
        <v>625</v>
      </c>
      <c r="AC372" s="44" t="s">
        <v>626</v>
      </c>
      <c r="AD372" s="44" t="s">
        <v>813</v>
      </c>
      <c r="AE372" s="44" t="s">
        <v>550</v>
      </c>
      <c r="AF372" s="11">
        <f t="shared" si="86"/>
        <v>0</v>
      </c>
      <c r="AG372" s="11">
        <f t="shared" si="87"/>
        <v>0</v>
      </c>
      <c r="AH372" s="11">
        <f t="shared" si="88"/>
        <v>0</v>
      </c>
      <c r="AI372" s="11">
        <f t="shared" si="89"/>
        <v>0</v>
      </c>
      <c r="AJ372" s="11">
        <f t="shared" si="90"/>
        <v>0</v>
      </c>
      <c r="AK372" s="11">
        <f t="shared" si="91"/>
        <v>0</v>
      </c>
      <c r="AL372" s="11" t="str">
        <f t="shared" si="92"/>
        <v/>
      </c>
      <c r="AM372" s="11" t="str">
        <f t="shared" si="93"/>
        <v/>
      </c>
      <c r="AN372" s="11" t="str">
        <f>IF(AND($O372=$B$4,OR($Q372="COMMUN",$Q372=$D$4),$R372="POS"),COUNTIFS($O$83:$O372,$B$4,$Q$83:$Q372,"COMMUN",$R$83:$R372,"POS")+COUNTIFS($O$83:$O372,$B$4,$Q$83:$Q372,$D$4,$R$83:$R372,"POS"),"")</f>
        <v/>
      </c>
      <c r="AO372" s="11" t="str">
        <f t="shared" si="94"/>
        <v/>
      </c>
      <c r="AP372" s="11" t="str">
        <f t="shared" si="95"/>
        <v/>
      </c>
      <c r="AQ372" s="11">
        <f t="shared" si="96"/>
        <v>0</v>
      </c>
    </row>
    <row r="373" spans="12:43" ht="21.95" customHeight="1">
      <c r="L373" s="46"/>
      <c r="M373" s="46"/>
      <c r="N373" s="44" t="s">
        <v>1432</v>
      </c>
      <c r="O373" s="44" t="s">
        <v>110</v>
      </c>
      <c r="P373" s="44">
        <v>1</v>
      </c>
      <c r="Q373" s="44" t="s">
        <v>51</v>
      </c>
      <c r="R373" s="44" t="s">
        <v>52</v>
      </c>
      <c r="S373" s="44">
        <v>0</v>
      </c>
      <c r="T373" s="44">
        <v>0</v>
      </c>
      <c r="U373" s="44" t="s">
        <v>620</v>
      </c>
      <c r="V373" s="44" t="s">
        <v>1433</v>
      </c>
      <c r="W373" s="44"/>
      <c r="X373" s="44"/>
      <c r="Y373" s="44"/>
      <c r="Z373" s="44"/>
      <c r="AA373" s="44"/>
      <c r="AB373" s="44" t="s">
        <v>625</v>
      </c>
      <c r="AC373" s="44" t="s">
        <v>626</v>
      </c>
      <c r="AD373" s="44" t="s">
        <v>813</v>
      </c>
      <c r="AE373" s="44" t="s">
        <v>550</v>
      </c>
      <c r="AF373" s="11">
        <f t="shared" si="86"/>
        <v>0</v>
      </c>
      <c r="AG373" s="11">
        <f t="shared" si="87"/>
        <v>0</v>
      </c>
      <c r="AH373" s="11">
        <f t="shared" si="88"/>
        <v>0</v>
      </c>
      <c r="AI373" s="11">
        <f t="shared" si="89"/>
        <v>0</v>
      </c>
      <c r="AJ373" s="11">
        <f t="shared" si="90"/>
        <v>0</v>
      </c>
      <c r="AK373" s="11">
        <f t="shared" si="91"/>
        <v>0</v>
      </c>
      <c r="AL373" s="11" t="str">
        <f t="shared" si="92"/>
        <v/>
      </c>
      <c r="AM373" s="11" t="str">
        <f t="shared" si="93"/>
        <v/>
      </c>
      <c r="AN373" s="11" t="str">
        <f>IF(AND($O373=$B$4,OR($Q373="COMMUN",$Q373=$D$4),$R373="POS"),COUNTIFS($O$83:$O373,$B$4,$Q$83:$Q373,"COMMUN",$R$83:$R373,"POS")+COUNTIFS($O$83:$O373,$B$4,$Q$83:$Q373,$D$4,$R$83:$R373,"POS"),"")</f>
        <v/>
      </c>
      <c r="AO373" s="11" t="str">
        <f t="shared" si="94"/>
        <v/>
      </c>
      <c r="AP373" s="11" t="str">
        <f t="shared" si="95"/>
        <v/>
      </c>
      <c r="AQ373" s="11">
        <f t="shared" si="96"/>
        <v>0</v>
      </c>
    </row>
    <row r="374" spans="12:43" ht="21.95" customHeight="1">
      <c r="L374" s="46"/>
      <c r="M374" s="46"/>
      <c r="N374" s="44" t="s">
        <v>1434</v>
      </c>
      <c r="O374" s="44" t="s">
        <v>110</v>
      </c>
      <c r="P374" s="44">
        <v>2</v>
      </c>
      <c r="Q374" s="44" t="s">
        <v>51</v>
      </c>
      <c r="R374" s="44" t="s">
        <v>52</v>
      </c>
      <c r="S374" s="44">
        <v>0</v>
      </c>
      <c r="T374" s="44">
        <v>0</v>
      </c>
      <c r="U374" s="44" t="s">
        <v>620</v>
      </c>
      <c r="V374" s="44" t="s">
        <v>1435</v>
      </c>
      <c r="W374" s="44"/>
      <c r="X374" s="44"/>
      <c r="Y374" s="44"/>
      <c r="Z374" s="44"/>
      <c r="AA374" s="44"/>
      <c r="AB374" s="44" t="s">
        <v>625</v>
      </c>
      <c r="AC374" s="44" t="s">
        <v>626</v>
      </c>
      <c r="AD374" s="44" t="s">
        <v>813</v>
      </c>
      <c r="AE374" s="44" t="s">
        <v>550</v>
      </c>
      <c r="AF374" s="11">
        <f t="shared" si="86"/>
        <v>0</v>
      </c>
      <c r="AG374" s="11">
        <f t="shared" si="87"/>
        <v>0</v>
      </c>
      <c r="AH374" s="11">
        <f t="shared" si="88"/>
        <v>0</v>
      </c>
      <c r="AI374" s="11">
        <f t="shared" si="89"/>
        <v>0</v>
      </c>
      <c r="AJ374" s="11">
        <f t="shared" si="90"/>
        <v>0</v>
      </c>
      <c r="AK374" s="11">
        <f t="shared" si="91"/>
        <v>0</v>
      </c>
      <c r="AL374" s="11" t="str">
        <f t="shared" si="92"/>
        <v/>
      </c>
      <c r="AM374" s="11" t="str">
        <f t="shared" si="93"/>
        <v/>
      </c>
      <c r="AN374" s="11" t="str">
        <f>IF(AND($O374=$B$4,OR($Q374="COMMUN",$Q374=$D$4),$R374="POS"),COUNTIFS($O$83:$O374,$B$4,$Q$83:$Q374,"COMMUN",$R$83:$R374,"POS")+COUNTIFS($O$83:$O374,$B$4,$Q$83:$Q374,$D$4,$R$83:$R374,"POS"),"")</f>
        <v/>
      </c>
      <c r="AO374" s="11" t="str">
        <f t="shared" si="94"/>
        <v/>
      </c>
      <c r="AP374" s="11" t="str">
        <f t="shared" si="95"/>
        <v/>
      </c>
      <c r="AQ374" s="11">
        <f t="shared" si="96"/>
        <v>0</v>
      </c>
    </row>
    <row r="375" spans="12:43" ht="21.95" customHeight="1">
      <c r="L375" s="46"/>
      <c r="M375" s="46"/>
      <c r="N375" s="44" t="s">
        <v>1436</v>
      </c>
      <c r="O375" s="44" t="s">
        <v>110</v>
      </c>
      <c r="P375" s="44">
        <v>3</v>
      </c>
      <c r="Q375" s="44" t="s">
        <v>51</v>
      </c>
      <c r="R375" s="44" t="s">
        <v>52</v>
      </c>
      <c r="S375" s="44">
        <v>0</v>
      </c>
      <c r="T375" s="44">
        <v>0</v>
      </c>
      <c r="U375" s="44" t="s">
        <v>620</v>
      </c>
      <c r="V375" s="44" t="s">
        <v>1437</v>
      </c>
      <c r="W375" s="44"/>
      <c r="X375" s="44"/>
      <c r="Y375" s="44"/>
      <c r="Z375" s="44"/>
      <c r="AA375" s="44"/>
      <c r="AB375" s="44" t="s">
        <v>625</v>
      </c>
      <c r="AC375" s="44" t="s">
        <v>626</v>
      </c>
      <c r="AD375" s="44" t="s">
        <v>813</v>
      </c>
      <c r="AE375" s="44" t="s">
        <v>550</v>
      </c>
      <c r="AF375" s="11">
        <f t="shared" si="86"/>
        <v>0</v>
      </c>
      <c r="AG375" s="11">
        <f t="shared" si="87"/>
        <v>0</v>
      </c>
      <c r="AH375" s="11">
        <f t="shared" si="88"/>
        <v>0</v>
      </c>
      <c r="AI375" s="11">
        <f t="shared" si="89"/>
        <v>0</v>
      </c>
      <c r="AJ375" s="11">
        <f t="shared" si="90"/>
        <v>0</v>
      </c>
      <c r="AK375" s="11">
        <f t="shared" si="91"/>
        <v>0</v>
      </c>
      <c r="AL375" s="11" t="str">
        <f t="shared" si="92"/>
        <v/>
      </c>
      <c r="AM375" s="11" t="str">
        <f t="shared" si="93"/>
        <v/>
      </c>
      <c r="AN375" s="11" t="str">
        <f>IF(AND($O375=$B$4,OR($Q375="COMMUN",$Q375=$D$4),$R375="POS"),COUNTIFS($O$83:$O375,$B$4,$Q$83:$Q375,"COMMUN",$R$83:$R375,"POS")+COUNTIFS($O$83:$O375,$B$4,$Q$83:$Q375,$D$4,$R$83:$R375,"POS"),"")</f>
        <v/>
      </c>
      <c r="AO375" s="11" t="str">
        <f t="shared" si="94"/>
        <v/>
      </c>
      <c r="AP375" s="11" t="str">
        <f t="shared" si="95"/>
        <v/>
      </c>
      <c r="AQ375" s="11">
        <f t="shared" si="96"/>
        <v>0</v>
      </c>
    </row>
    <row r="376" spans="12:43" ht="21.95" customHeight="1">
      <c r="L376" s="46"/>
      <c r="M376" s="46"/>
      <c r="N376" s="44" t="s">
        <v>1438</v>
      </c>
      <c r="O376" s="44" t="s">
        <v>110</v>
      </c>
      <c r="P376" s="44">
        <v>4</v>
      </c>
      <c r="Q376" s="44" t="s">
        <v>51</v>
      </c>
      <c r="R376" s="44" t="s">
        <v>52</v>
      </c>
      <c r="S376" s="44">
        <v>0</v>
      </c>
      <c r="T376" s="44">
        <v>0</v>
      </c>
      <c r="U376" s="44" t="s">
        <v>620</v>
      </c>
      <c r="V376" s="44" t="s">
        <v>1439</v>
      </c>
      <c r="W376" s="44"/>
      <c r="X376" s="44"/>
      <c r="Y376" s="44"/>
      <c r="Z376" s="44"/>
      <c r="AA376" s="44"/>
      <c r="AB376" s="44" t="s">
        <v>625</v>
      </c>
      <c r="AC376" s="44" t="s">
        <v>626</v>
      </c>
      <c r="AD376" s="44" t="s">
        <v>813</v>
      </c>
      <c r="AE376" s="44" t="s">
        <v>550</v>
      </c>
      <c r="AF376" s="11">
        <f t="shared" si="86"/>
        <v>0</v>
      </c>
      <c r="AG376" s="11">
        <f t="shared" si="87"/>
        <v>0</v>
      </c>
      <c r="AH376" s="11">
        <f t="shared" si="88"/>
        <v>0</v>
      </c>
      <c r="AI376" s="11">
        <f t="shared" si="89"/>
        <v>0</v>
      </c>
      <c r="AJ376" s="11">
        <f t="shared" si="90"/>
        <v>0</v>
      </c>
      <c r="AK376" s="11">
        <f t="shared" si="91"/>
        <v>0</v>
      </c>
      <c r="AL376" s="11" t="str">
        <f t="shared" si="92"/>
        <v/>
      </c>
      <c r="AM376" s="11" t="str">
        <f t="shared" si="93"/>
        <v/>
      </c>
      <c r="AN376" s="11" t="str">
        <f>IF(AND($O376=$B$4,OR($Q376="COMMUN",$Q376=$D$4),$R376="POS"),COUNTIFS($O$83:$O376,$B$4,$Q$83:$Q376,"COMMUN",$R$83:$R376,"POS")+COUNTIFS($O$83:$O376,$B$4,$Q$83:$Q376,$D$4,$R$83:$R376,"POS"),"")</f>
        <v/>
      </c>
      <c r="AO376" s="11" t="str">
        <f t="shared" si="94"/>
        <v/>
      </c>
      <c r="AP376" s="11" t="str">
        <f t="shared" si="95"/>
        <v/>
      </c>
      <c r="AQ376" s="11">
        <f t="shared" si="96"/>
        <v>0</v>
      </c>
    </row>
    <row r="377" spans="12:43" ht="21.95" customHeight="1">
      <c r="L377" s="46"/>
      <c r="M377" s="46"/>
      <c r="N377" s="44" t="s">
        <v>1440</v>
      </c>
      <c r="O377" s="44" t="s">
        <v>110</v>
      </c>
      <c r="P377" s="44">
        <v>5</v>
      </c>
      <c r="Q377" s="44" t="s">
        <v>51</v>
      </c>
      <c r="R377" s="44" t="s">
        <v>52</v>
      </c>
      <c r="S377" s="44">
        <v>0</v>
      </c>
      <c r="T377" s="44">
        <v>0</v>
      </c>
      <c r="U377" s="44" t="s">
        <v>620</v>
      </c>
      <c r="V377" s="44" t="s">
        <v>1441</v>
      </c>
      <c r="W377" s="44"/>
      <c r="X377" s="44"/>
      <c r="Y377" s="44"/>
      <c r="Z377" s="44"/>
      <c r="AA377" s="44"/>
      <c r="AB377" s="44" t="s">
        <v>625</v>
      </c>
      <c r="AC377" s="44" t="s">
        <v>626</v>
      </c>
      <c r="AD377" s="44" t="s">
        <v>813</v>
      </c>
      <c r="AE377" s="44" t="s">
        <v>550</v>
      </c>
      <c r="AF377" s="11">
        <f t="shared" si="86"/>
        <v>0</v>
      </c>
      <c r="AG377" s="11">
        <f t="shared" si="87"/>
        <v>0</v>
      </c>
      <c r="AH377" s="11">
        <f t="shared" si="88"/>
        <v>0</v>
      </c>
      <c r="AI377" s="11">
        <f t="shared" si="89"/>
        <v>0</v>
      </c>
      <c r="AJ377" s="11">
        <f t="shared" si="90"/>
        <v>0</v>
      </c>
      <c r="AK377" s="11">
        <f t="shared" si="91"/>
        <v>0</v>
      </c>
      <c r="AL377" s="11" t="str">
        <f t="shared" si="92"/>
        <v/>
      </c>
      <c r="AM377" s="11" t="str">
        <f t="shared" si="93"/>
        <v/>
      </c>
      <c r="AN377" s="11" t="str">
        <f>IF(AND($O377=$B$4,OR($Q377="COMMUN",$Q377=$D$4),$R377="POS"),COUNTIFS($O$83:$O377,$B$4,$Q$83:$Q377,"COMMUN",$R$83:$R377,"POS")+COUNTIFS($O$83:$O377,$B$4,$Q$83:$Q377,$D$4,$R$83:$R377,"POS"),"")</f>
        <v/>
      </c>
      <c r="AO377" s="11" t="str">
        <f t="shared" si="94"/>
        <v/>
      </c>
      <c r="AP377" s="11" t="str">
        <f t="shared" si="95"/>
        <v/>
      </c>
      <c r="AQ377" s="11">
        <f t="shared" si="96"/>
        <v>0</v>
      </c>
    </row>
    <row r="378" spans="12:43" ht="21.95" customHeight="1">
      <c r="L378" s="46"/>
      <c r="M378" s="46"/>
      <c r="N378" s="44" t="s">
        <v>1442</v>
      </c>
      <c r="O378" s="44" t="s">
        <v>209</v>
      </c>
      <c r="P378" s="44">
        <v>1</v>
      </c>
      <c r="Q378" s="44" t="s">
        <v>51</v>
      </c>
      <c r="R378" s="44" t="s">
        <v>52</v>
      </c>
      <c r="S378" s="44">
        <v>0</v>
      </c>
      <c r="T378" s="44">
        <v>0</v>
      </c>
      <c r="U378" s="44" t="s">
        <v>620</v>
      </c>
      <c r="V378" s="44" t="s">
        <v>1443</v>
      </c>
      <c r="W378" s="44"/>
      <c r="X378" s="44"/>
      <c r="Y378" s="44"/>
      <c r="Z378" s="44"/>
      <c r="AA378" s="44"/>
      <c r="AB378" s="44" t="s">
        <v>625</v>
      </c>
      <c r="AC378" s="44" t="s">
        <v>626</v>
      </c>
      <c r="AD378" s="44" t="s">
        <v>813</v>
      </c>
      <c r="AE378" s="44" t="s">
        <v>550</v>
      </c>
      <c r="AF378" s="11">
        <f t="shared" si="86"/>
        <v>0</v>
      </c>
      <c r="AG378" s="11">
        <f t="shared" si="87"/>
        <v>0</v>
      </c>
      <c r="AH378" s="11">
        <f t="shared" si="88"/>
        <v>0</v>
      </c>
      <c r="AI378" s="11">
        <f t="shared" si="89"/>
        <v>0</v>
      </c>
      <c r="AJ378" s="11">
        <f t="shared" si="90"/>
        <v>0</v>
      </c>
      <c r="AK378" s="11">
        <f t="shared" si="91"/>
        <v>0</v>
      </c>
      <c r="AL378" s="11" t="str">
        <f t="shared" si="92"/>
        <v/>
      </c>
      <c r="AM378" s="11" t="str">
        <f t="shared" si="93"/>
        <v/>
      </c>
      <c r="AN378" s="11" t="str">
        <f>IF(AND($O378=$B$4,OR($Q378="COMMUN",$Q378=$D$4),$R378="POS"),COUNTIFS($O$83:$O378,$B$4,$Q$83:$Q378,"COMMUN",$R$83:$R378,"POS")+COUNTIFS($O$83:$O378,$B$4,$Q$83:$Q378,$D$4,$R$83:$R378,"POS"),"")</f>
        <v/>
      </c>
      <c r="AO378" s="11" t="str">
        <f t="shared" si="94"/>
        <v/>
      </c>
      <c r="AP378" s="11" t="str">
        <f t="shared" si="95"/>
        <v/>
      </c>
      <c r="AQ378" s="11">
        <f t="shared" si="96"/>
        <v>0</v>
      </c>
    </row>
    <row r="379" spans="12:43" ht="21.95" customHeight="1">
      <c r="L379" s="46"/>
      <c r="M379" s="46"/>
      <c r="N379" s="44" t="s">
        <v>1444</v>
      </c>
      <c r="O379" s="44" t="s">
        <v>209</v>
      </c>
      <c r="P379" s="44">
        <v>2</v>
      </c>
      <c r="Q379" s="44" t="s">
        <v>51</v>
      </c>
      <c r="R379" s="44" t="s">
        <v>52</v>
      </c>
      <c r="S379" s="44">
        <v>0</v>
      </c>
      <c r="T379" s="44">
        <v>0</v>
      </c>
      <c r="U379" s="44" t="s">
        <v>620</v>
      </c>
      <c r="V379" s="44" t="s">
        <v>1445</v>
      </c>
      <c r="W379" s="44"/>
      <c r="X379" s="44"/>
      <c r="Y379" s="44"/>
      <c r="Z379" s="44"/>
      <c r="AA379" s="44"/>
      <c r="AB379" s="44" t="s">
        <v>625</v>
      </c>
      <c r="AC379" s="44" t="s">
        <v>626</v>
      </c>
      <c r="AD379" s="44" t="s">
        <v>813</v>
      </c>
      <c r="AE379" s="44" t="s">
        <v>550</v>
      </c>
      <c r="AF379" s="11">
        <f t="shared" si="86"/>
        <v>0</v>
      </c>
      <c r="AG379" s="11">
        <f t="shared" si="87"/>
        <v>0</v>
      </c>
      <c r="AH379" s="11">
        <f t="shared" si="88"/>
        <v>0</v>
      </c>
      <c r="AI379" s="11">
        <f t="shared" si="89"/>
        <v>0</v>
      </c>
      <c r="AJ379" s="11">
        <f t="shared" si="90"/>
        <v>0</v>
      </c>
      <c r="AK379" s="11">
        <f t="shared" si="91"/>
        <v>0</v>
      </c>
      <c r="AL379" s="11" t="str">
        <f t="shared" si="92"/>
        <v/>
      </c>
      <c r="AM379" s="11" t="str">
        <f t="shared" si="93"/>
        <v/>
      </c>
      <c r="AN379" s="11" t="str">
        <f>IF(AND($O379=$B$4,OR($Q379="COMMUN",$Q379=$D$4),$R379="POS"),COUNTIFS($O$83:$O379,$B$4,$Q$83:$Q379,"COMMUN",$R$83:$R379,"POS")+COUNTIFS($O$83:$O379,$B$4,$Q$83:$Q379,$D$4,$R$83:$R379,"POS"),"")</f>
        <v/>
      </c>
      <c r="AO379" s="11" t="str">
        <f t="shared" si="94"/>
        <v/>
      </c>
      <c r="AP379" s="11" t="str">
        <f t="shared" si="95"/>
        <v/>
      </c>
      <c r="AQ379" s="11">
        <f t="shared" si="96"/>
        <v>0</v>
      </c>
    </row>
    <row r="380" spans="12:43" ht="21.95" customHeight="1">
      <c r="L380" s="46"/>
      <c r="M380" s="46"/>
      <c r="N380" s="44" t="s">
        <v>1446</v>
      </c>
      <c r="O380" s="44" t="s">
        <v>209</v>
      </c>
      <c r="P380" s="44">
        <v>3</v>
      </c>
      <c r="Q380" s="44" t="s">
        <v>51</v>
      </c>
      <c r="R380" s="44" t="s">
        <v>52</v>
      </c>
      <c r="S380" s="44">
        <v>0</v>
      </c>
      <c r="T380" s="44">
        <v>0</v>
      </c>
      <c r="U380" s="44" t="s">
        <v>620</v>
      </c>
      <c r="V380" s="44" t="s">
        <v>1447</v>
      </c>
      <c r="W380" s="44"/>
      <c r="X380" s="44"/>
      <c r="Y380" s="44"/>
      <c r="Z380" s="44"/>
      <c r="AA380" s="44"/>
      <c r="AB380" s="44" t="s">
        <v>625</v>
      </c>
      <c r="AC380" s="44" t="s">
        <v>626</v>
      </c>
      <c r="AD380" s="44" t="s">
        <v>813</v>
      </c>
      <c r="AE380" s="44" t="s">
        <v>550</v>
      </c>
      <c r="AF380" s="11">
        <f t="shared" si="86"/>
        <v>0</v>
      </c>
      <c r="AG380" s="11">
        <f t="shared" si="87"/>
        <v>0</v>
      </c>
      <c r="AH380" s="11">
        <f t="shared" si="88"/>
        <v>0</v>
      </c>
      <c r="AI380" s="11">
        <f t="shared" si="89"/>
        <v>0</v>
      </c>
      <c r="AJ380" s="11">
        <f t="shared" si="90"/>
        <v>0</v>
      </c>
      <c r="AK380" s="11">
        <f t="shared" si="91"/>
        <v>0</v>
      </c>
      <c r="AL380" s="11" t="str">
        <f t="shared" si="92"/>
        <v/>
      </c>
      <c r="AM380" s="11" t="str">
        <f t="shared" si="93"/>
        <v/>
      </c>
      <c r="AN380" s="11" t="str">
        <f>IF(AND($O380=$B$4,OR($Q380="COMMUN",$Q380=$D$4),$R380="POS"),COUNTIFS($O$83:$O380,$B$4,$Q$83:$Q380,"COMMUN",$R$83:$R380,"POS")+COUNTIFS($O$83:$O380,$B$4,$Q$83:$Q380,$D$4,$R$83:$R380,"POS"),"")</f>
        <v/>
      </c>
      <c r="AO380" s="11" t="str">
        <f t="shared" si="94"/>
        <v/>
      </c>
      <c r="AP380" s="11" t="str">
        <f t="shared" si="95"/>
        <v/>
      </c>
      <c r="AQ380" s="11">
        <f t="shared" si="96"/>
        <v>0</v>
      </c>
    </row>
    <row r="381" spans="12:43" ht="21.95" customHeight="1">
      <c r="L381" s="46"/>
      <c r="M381" s="46"/>
      <c r="N381" s="44" t="s">
        <v>1448</v>
      </c>
      <c r="O381" s="44" t="s">
        <v>209</v>
      </c>
      <c r="P381" s="44">
        <v>4</v>
      </c>
      <c r="Q381" s="44" t="s">
        <v>51</v>
      </c>
      <c r="R381" s="44" t="s">
        <v>52</v>
      </c>
      <c r="S381" s="44">
        <v>0</v>
      </c>
      <c r="T381" s="44">
        <v>0</v>
      </c>
      <c r="U381" s="44" t="s">
        <v>620</v>
      </c>
      <c r="V381" s="44" t="s">
        <v>1449</v>
      </c>
      <c r="W381" s="44"/>
      <c r="X381" s="44"/>
      <c r="Y381" s="44"/>
      <c r="Z381" s="44"/>
      <c r="AA381" s="44"/>
      <c r="AB381" s="44" t="s">
        <v>625</v>
      </c>
      <c r="AC381" s="44" t="s">
        <v>626</v>
      </c>
      <c r="AD381" s="44" t="s">
        <v>813</v>
      </c>
      <c r="AE381" s="44" t="s">
        <v>550</v>
      </c>
      <c r="AF381" s="11">
        <f t="shared" si="86"/>
        <v>0</v>
      </c>
      <c r="AG381" s="11">
        <f t="shared" si="87"/>
        <v>0</v>
      </c>
      <c r="AH381" s="11">
        <f t="shared" si="88"/>
        <v>0</v>
      </c>
      <c r="AI381" s="11">
        <f t="shared" si="89"/>
        <v>0</v>
      </c>
      <c r="AJ381" s="11">
        <f t="shared" si="90"/>
        <v>0</v>
      </c>
      <c r="AK381" s="11">
        <f t="shared" si="91"/>
        <v>0</v>
      </c>
      <c r="AL381" s="11" t="str">
        <f t="shared" si="92"/>
        <v/>
      </c>
      <c r="AM381" s="11" t="str">
        <f t="shared" si="93"/>
        <v/>
      </c>
      <c r="AN381" s="11" t="str">
        <f>IF(AND($O381=$B$4,OR($Q381="COMMUN",$Q381=$D$4),$R381="POS"),COUNTIFS($O$83:$O381,$B$4,$Q$83:$Q381,"COMMUN",$R$83:$R381,"POS")+COUNTIFS($O$83:$O381,$B$4,$Q$83:$Q381,$D$4,$R$83:$R381,"POS"),"")</f>
        <v/>
      </c>
      <c r="AO381" s="11" t="str">
        <f t="shared" si="94"/>
        <v/>
      </c>
      <c r="AP381" s="11" t="str">
        <f t="shared" si="95"/>
        <v/>
      </c>
      <c r="AQ381" s="11">
        <f t="shared" si="96"/>
        <v>0</v>
      </c>
    </row>
    <row r="382" spans="12:43" ht="21.95" customHeight="1">
      <c r="L382" s="46"/>
      <c r="M382" s="46"/>
      <c r="N382" s="44" t="s">
        <v>1450</v>
      </c>
      <c r="O382" s="44" t="s">
        <v>209</v>
      </c>
      <c r="P382" s="44">
        <v>5</v>
      </c>
      <c r="Q382" s="44" t="s">
        <v>51</v>
      </c>
      <c r="R382" s="44" t="s">
        <v>52</v>
      </c>
      <c r="S382" s="44">
        <v>0</v>
      </c>
      <c r="T382" s="44">
        <v>0</v>
      </c>
      <c r="U382" s="44" t="s">
        <v>620</v>
      </c>
      <c r="V382" s="44" t="s">
        <v>1451</v>
      </c>
      <c r="W382" s="44"/>
      <c r="X382" s="44"/>
      <c r="Y382" s="44"/>
      <c r="Z382" s="44"/>
      <c r="AA382" s="44"/>
      <c r="AB382" s="44" t="s">
        <v>625</v>
      </c>
      <c r="AC382" s="44" t="s">
        <v>626</v>
      </c>
      <c r="AD382" s="44" t="s">
        <v>813</v>
      </c>
      <c r="AE382" s="44" t="s">
        <v>550</v>
      </c>
      <c r="AF382" s="11">
        <f t="shared" si="86"/>
        <v>0</v>
      </c>
      <c r="AG382" s="11">
        <f t="shared" si="87"/>
        <v>0</v>
      </c>
      <c r="AH382" s="11">
        <f t="shared" si="88"/>
        <v>0</v>
      </c>
      <c r="AI382" s="11">
        <f t="shared" si="89"/>
        <v>0</v>
      </c>
      <c r="AJ382" s="11">
        <f t="shared" si="90"/>
        <v>0</v>
      </c>
      <c r="AK382" s="11">
        <f t="shared" si="91"/>
        <v>0</v>
      </c>
      <c r="AL382" s="11" t="str">
        <f t="shared" si="92"/>
        <v/>
      </c>
      <c r="AM382" s="11" t="str">
        <f t="shared" si="93"/>
        <v/>
      </c>
      <c r="AN382" s="11" t="str">
        <f>IF(AND($O382=$B$4,OR($Q382="COMMUN",$Q382=$D$4),$R382="POS"),COUNTIFS($O$83:$O382,$B$4,$Q$83:$Q382,"COMMUN",$R$83:$R382,"POS")+COUNTIFS($O$83:$O382,$B$4,$Q$83:$Q382,$D$4,$R$83:$R382,"POS"),"")</f>
        <v/>
      </c>
      <c r="AO382" s="11" t="str">
        <f t="shared" si="94"/>
        <v/>
      </c>
      <c r="AP382" s="11" t="str">
        <f t="shared" si="95"/>
        <v/>
      </c>
      <c r="AQ382" s="11">
        <f t="shared" si="96"/>
        <v>0</v>
      </c>
    </row>
    <row r="383" spans="12:43" ht="21.95" customHeight="1">
      <c r="L383" s="46"/>
      <c r="M383" s="46"/>
      <c r="N383" s="44" t="s">
        <v>1452</v>
      </c>
      <c r="O383" s="44" t="s">
        <v>112</v>
      </c>
      <c r="P383" s="44">
        <v>1</v>
      </c>
      <c r="Q383" s="44" t="s">
        <v>51</v>
      </c>
      <c r="R383" s="44" t="s">
        <v>52</v>
      </c>
      <c r="S383" s="44">
        <v>0</v>
      </c>
      <c r="T383" s="44">
        <v>0</v>
      </c>
      <c r="U383" s="44" t="s">
        <v>620</v>
      </c>
      <c r="V383" s="44" t="s">
        <v>1453</v>
      </c>
      <c r="W383" s="44"/>
      <c r="X383" s="44"/>
      <c r="Y383" s="44"/>
      <c r="Z383" s="44"/>
      <c r="AA383" s="44"/>
      <c r="AB383" s="44" t="s">
        <v>625</v>
      </c>
      <c r="AC383" s="44" t="s">
        <v>626</v>
      </c>
      <c r="AD383" s="44" t="s">
        <v>813</v>
      </c>
      <c r="AE383" s="44" t="s">
        <v>550</v>
      </c>
      <c r="AF383" s="11">
        <f t="shared" si="86"/>
        <v>0</v>
      </c>
      <c r="AG383" s="11">
        <f t="shared" si="87"/>
        <v>0</v>
      </c>
      <c r="AH383" s="11">
        <f t="shared" si="88"/>
        <v>0</v>
      </c>
      <c r="AI383" s="11">
        <f t="shared" si="89"/>
        <v>0</v>
      </c>
      <c r="AJ383" s="11">
        <f t="shared" si="90"/>
        <v>0</v>
      </c>
      <c r="AK383" s="11">
        <f t="shared" si="91"/>
        <v>0</v>
      </c>
      <c r="AL383" s="11" t="str">
        <f t="shared" si="92"/>
        <v/>
      </c>
      <c r="AM383" s="11" t="str">
        <f t="shared" si="93"/>
        <v/>
      </c>
      <c r="AN383" s="11" t="str">
        <f>IF(AND($O383=$B$4,OR($Q383="COMMUN",$Q383=$D$4),$R383="POS"),COUNTIFS($O$83:$O383,$B$4,$Q$83:$Q383,"COMMUN",$R$83:$R383,"POS")+COUNTIFS($O$83:$O383,$B$4,$Q$83:$Q383,$D$4,$R$83:$R383,"POS"),"")</f>
        <v/>
      </c>
      <c r="AO383" s="11" t="str">
        <f t="shared" si="94"/>
        <v/>
      </c>
      <c r="AP383" s="11" t="str">
        <f t="shared" si="95"/>
        <v/>
      </c>
      <c r="AQ383" s="11">
        <f t="shared" si="96"/>
        <v>0</v>
      </c>
    </row>
    <row r="384" spans="12:43" ht="21.95" customHeight="1">
      <c r="L384" s="46"/>
      <c r="M384" s="46"/>
      <c r="N384" s="44" t="s">
        <v>1454</v>
      </c>
      <c r="O384" s="44" t="s">
        <v>112</v>
      </c>
      <c r="P384" s="44">
        <v>2</v>
      </c>
      <c r="Q384" s="44" t="s">
        <v>51</v>
      </c>
      <c r="R384" s="44" t="s">
        <v>52</v>
      </c>
      <c r="S384" s="44">
        <v>0</v>
      </c>
      <c r="T384" s="44">
        <v>0</v>
      </c>
      <c r="U384" s="44" t="s">
        <v>620</v>
      </c>
      <c r="V384" s="44" t="s">
        <v>1455</v>
      </c>
      <c r="W384" s="44"/>
      <c r="X384" s="44"/>
      <c r="Y384" s="44"/>
      <c r="Z384" s="44"/>
      <c r="AA384" s="44"/>
      <c r="AB384" s="44" t="s">
        <v>625</v>
      </c>
      <c r="AC384" s="44" t="s">
        <v>626</v>
      </c>
      <c r="AD384" s="44" t="s">
        <v>813</v>
      </c>
      <c r="AE384" s="44" t="s">
        <v>550</v>
      </c>
      <c r="AF384" s="11">
        <f t="shared" si="86"/>
        <v>0</v>
      </c>
      <c r="AG384" s="11">
        <f t="shared" si="87"/>
        <v>0</v>
      </c>
      <c r="AH384" s="11">
        <f t="shared" si="88"/>
        <v>0</v>
      </c>
      <c r="AI384" s="11">
        <f t="shared" si="89"/>
        <v>0</v>
      </c>
      <c r="AJ384" s="11">
        <f t="shared" si="90"/>
        <v>0</v>
      </c>
      <c r="AK384" s="11">
        <f t="shared" si="91"/>
        <v>0</v>
      </c>
      <c r="AL384" s="11" t="str">
        <f t="shared" si="92"/>
        <v/>
      </c>
      <c r="AM384" s="11" t="str">
        <f t="shared" si="93"/>
        <v/>
      </c>
      <c r="AN384" s="11" t="str">
        <f>IF(AND($O384=$B$4,OR($Q384="COMMUN",$Q384=$D$4),$R384="POS"),COUNTIFS($O$83:$O384,$B$4,$Q$83:$Q384,"COMMUN",$R$83:$R384,"POS")+COUNTIFS($O$83:$O384,$B$4,$Q$83:$Q384,$D$4,$R$83:$R384,"POS"),"")</f>
        <v/>
      </c>
      <c r="AO384" s="11" t="str">
        <f t="shared" si="94"/>
        <v/>
      </c>
      <c r="AP384" s="11" t="str">
        <f t="shared" si="95"/>
        <v/>
      </c>
      <c r="AQ384" s="11">
        <f t="shared" si="96"/>
        <v>0</v>
      </c>
    </row>
    <row r="385" spans="12:43" ht="21.95" customHeight="1">
      <c r="L385" s="46"/>
      <c r="M385" s="46"/>
      <c r="N385" s="44" t="s">
        <v>1456</v>
      </c>
      <c r="O385" s="44" t="s">
        <v>112</v>
      </c>
      <c r="P385" s="44">
        <v>3</v>
      </c>
      <c r="Q385" s="44" t="s">
        <v>51</v>
      </c>
      <c r="R385" s="44" t="s">
        <v>52</v>
      </c>
      <c r="S385" s="44">
        <v>0</v>
      </c>
      <c r="T385" s="44">
        <v>0</v>
      </c>
      <c r="U385" s="44" t="s">
        <v>620</v>
      </c>
      <c r="V385" s="44" t="s">
        <v>1457</v>
      </c>
      <c r="W385" s="44"/>
      <c r="X385" s="44"/>
      <c r="Y385" s="44"/>
      <c r="Z385" s="44"/>
      <c r="AA385" s="44"/>
      <c r="AB385" s="44" t="s">
        <v>625</v>
      </c>
      <c r="AC385" s="44" t="s">
        <v>626</v>
      </c>
      <c r="AD385" s="44" t="s">
        <v>813</v>
      </c>
      <c r="AE385" s="44" t="s">
        <v>550</v>
      </c>
      <c r="AF385" s="11">
        <f t="shared" si="86"/>
        <v>0</v>
      </c>
      <c r="AG385" s="11">
        <f t="shared" si="87"/>
        <v>0</v>
      </c>
      <c r="AH385" s="11">
        <f t="shared" si="88"/>
        <v>0</v>
      </c>
      <c r="AI385" s="11">
        <f t="shared" si="89"/>
        <v>0</v>
      </c>
      <c r="AJ385" s="11">
        <f t="shared" si="90"/>
        <v>0</v>
      </c>
      <c r="AK385" s="11">
        <f t="shared" si="91"/>
        <v>0</v>
      </c>
      <c r="AL385" s="11" t="str">
        <f t="shared" si="92"/>
        <v/>
      </c>
      <c r="AM385" s="11" t="str">
        <f t="shared" si="93"/>
        <v/>
      </c>
      <c r="AN385" s="11" t="str">
        <f>IF(AND($O385=$B$4,OR($Q385="COMMUN",$Q385=$D$4),$R385="POS"),COUNTIFS($O$83:$O385,$B$4,$Q$83:$Q385,"COMMUN",$R$83:$R385,"POS")+COUNTIFS($O$83:$O385,$B$4,$Q$83:$Q385,$D$4,$R$83:$R385,"POS"),"")</f>
        <v/>
      </c>
      <c r="AO385" s="11" t="str">
        <f t="shared" si="94"/>
        <v/>
      </c>
      <c r="AP385" s="11" t="str">
        <f t="shared" si="95"/>
        <v/>
      </c>
      <c r="AQ385" s="11">
        <f t="shared" si="96"/>
        <v>0</v>
      </c>
    </row>
    <row r="386" spans="12:43" ht="21.95" customHeight="1">
      <c r="L386" s="46"/>
      <c r="M386" s="46"/>
      <c r="N386" s="44" t="s">
        <v>1458</v>
      </c>
      <c r="O386" s="44" t="s">
        <v>112</v>
      </c>
      <c r="P386" s="44">
        <v>4</v>
      </c>
      <c r="Q386" s="44" t="s">
        <v>51</v>
      </c>
      <c r="R386" s="44" t="s">
        <v>52</v>
      </c>
      <c r="S386" s="44">
        <v>0</v>
      </c>
      <c r="T386" s="44">
        <v>0</v>
      </c>
      <c r="U386" s="44" t="s">
        <v>620</v>
      </c>
      <c r="V386" s="44" t="s">
        <v>1459</v>
      </c>
      <c r="W386" s="44"/>
      <c r="X386" s="44"/>
      <c r="Y386" s="44"/>
      <c r="Z386" s="44"/>
      <c r="AA386" s="44"/>
      <c r="AB386" s="44" t="s">
        <v>625</v>
      </c>
      <c r="AC386" s="44" t="s">
        <v>626</v>
      </c>
      <c r="AD386" s="44" t="s">
        <v>813</v>
      </c>
      <c r="AE386" s="44" t="s">
        <v>550</v>
      </c>
      <c r="AF386" s="11">
        <f t="shared" si="86"/>
        <v>0</v>
      </c>
      <c r="AG386" s="11">
        <f t="shared" si="87"/>
        <v>0</v>
      </c>
      <c r="AH386" s="11">
        <f t="shared" si="88"/>
        <v>0</v>
      </c>
      <c r="AI386" s="11">
        <f t="shared" si="89"/>
        <v>0</v>
      </c>
      <c r="AJ386" s="11">
        <f t="shared" si="90"/>
        <v>0</v>
      </c>
      <c r="AK386" s="11">
        <f t="shared" si="91"/>
        <v>0</v>
      </c>
      <c r="AL386" s="11" t="str">
        <f t="shared" si="92"/>
        <v/>
      </c>
      <c r="AM386" s="11" t="str">
        <f t="shared" si="93"/>
        <v/>
      </c>
      <c r="AN386" s="11" t="str">
        <f>IF(AND($O386=$B$4,OR($Q386="COMMUN",$Q386=$D$4),$R386="POS"),COUNTIFS($O$83:$O386,$B$4,$Q$83:$Q386,"COMMUN",$R$83:$R386,"POS")+COUNTIFS($O$83:$O386,$B$4,$Q$83:$Q386,$D$4,$R$83:$R386,"POS"),"")</f>
        <v/>
      </c>
      <c r="AO386" s="11" t="str">
        <f t="shared" si="94"/>
        <v/>
      </c>
      <c r="AP386" s="11" t="str">
        <f t="shared" si="95"/>
        <v/>
      </c>
      <c r="AQ386" s="11">
        <f t="shared" si="96"/>
        <v>0</v>
      </c>
    </row>
    <row r="387" spans="12:43" ht="21.95" customHeight="1">
      <c r="L387" s="46"/>
      <c r="M387" s="46"/>
      <c r="N387" s="44" t="s">
        <v>1460</v>
      </c>
      <c r="O387" s="44" t="s">
        <v>112</v>
      </c>
      <c r="P387" s="44">
        <v>5</v>
      </c>
      <c r="Q387" s="44" t="s">
        <v>51</v>
      </c>
      <c r="R387" s="44" t="s">
        <v>52</v>
      </c>
      <c r="S387" s="44">
        <v>0</v>
      </c>
      <c r="T387" s="44">
        <v>0</v>
      </c>
      <c r="U387" s="44" t="s">
        <v>620</v>
      </c>
      <c r="V387" s="44" t="s">
        <v>1461</v>
      </c>
      <c r="W387" s="44"/>
      <c r="X387" s="44"/>
      <c r="Y387" s="44"/>
      <c r="Z387" s="44"/>
      <c r="AA387" s="44"/>
      <c r="AB387" s="44" t="s">
        <v>625</v>
      </c>
      <c r="AC387" s="44" t="s">
        <v>626</v>
      </c>
      <c r="AD387" s="44" t="s">
        <v>813</v>
      </c>
      <c r="AE387" s="44" t="s">
        <v>550</v>
      </c>
      <c r="AF387" s="11">
        <f t="shared" si="86"/>
        <v>0</v>
      </c>
      <c r="AG387" s="11">
        <f t="shared" si="87"/>
        <v>0</v>
      </c>
      <c r="AH387" s="11">
        <f t="shared" si="88"/>
        <v>0</v>
      </c>
      <c r="AI387" s="11">
        <f t="shared" si="89"/>
        <v>0</v>
      </c>
      <c r="AJ387" s="11">
        <f t="shared" si="90"/>
        <v>0</v>
      </c>
      <c r="AK387" s="11">
        <f t="shared" si="91"/>
        <v>0</v>
      </c>
      <c r="AL387" s="11" t="str">
        <f t="shared" si="92"/>
        <v/>
      </c>
      <c r="AM387" s="11" t="str">
        <f t="shared" si="93"/>
        <v/>
      </c>
      <c r="AN387" s="11" t="str">
        <f>IF(AND($O387=$B$4,OR($Q387="COMMUN",$Q387=$D$4),$R387="POS"),COUNTIFS($O$83:$O387,$B$4,$Q$83:$Q387,"COMMUN",$R$83:$R387,"POS")+COUNTIFS($O$83:$O387,$B$4,$Q$83:$Q387,$D$4,$R$83:$R387,"POS"),"")</f>
        <v/>
      </c>
      <c r="AO387" s="11" t="str">
        <f t="shared" si="94"/>
        <v/>
      </c>
      <c r="AP387" s="11" t="str">
        <f t="shared" si="95"/>
        <v/>
      </c>
      <c r="AQ387" s="11">
        <f t="shared" si="96"/>
        <v>0</v>
      </c>
    </row>
    <row r="388" spans="12:43" ht="21.95" customHeight="1">
      <c r="L388" s="46"/>
      <c r="M388" s="46"/>
      <c r="N388" s="44" t="s">
        <v>1462</v>
      </c>
      <c r="O388" s="44" t="s">
        <v>212</v>
      </c>
      <c r="P388" s="44">
        <v>1</v>
      </c>
      <c r="Q388" s="44" t="s">
        <v>51</v>
      </c>
      <c r="R388" s="44" t="s">
        <v>52</v>
      </c>
      <c r="S388" s="44">
        <v>0</v>
      </c>
      <c r="T388" s="44">
        <v>0</v>
      </c>
      <c r="U388" s="44" t="s">
        <v>620</v>
      </c>
      <c r="V388" s="44" t="s">
        <v>1463</v>
      </c>
      <c r="W388" s="44"/>
      <c r="X388" s="44"/>
      <c r="Y388" s="44"/>
      <c r="Z388" s="44"/>
      <c r="AA388" s="44"/>
      <c r="AB388" s="44" t="s">
        <v>625</v>
      </c>
      <c r="AC388" s="44" t="s">
        <v>626</v>
      </c>
      <c r="AD388" s="44" t="s">
        <v>813</v>
      </c>
      <c r="AE388" s="44" t="s">
        <v>550</v>
      </c>
      <c r="AF388" s="11">
        <f t="shared" si="86"/>
        <v>0</v>
      </c>
      <c r="AG388" s="11">
        <f t="shared" si="87"/>
        <v>0</v>
      </c>
      <c r="AH388" s="11">
        <f t="shared" si="88"/>
        <v>0</v>
      </c>
      <c r="AI388" s="11">
        <f t="shared" si="89"/>
        <v>0</v>
      </c>
      <c r="AJ388" s="11">
        <f t="shared" si="90"/>
        <v>0</v>
      </c>
      <c r="AK388" s="11">
        <f t="shared" si="91"/>
        <v>0</v>
      </c>
      <c r="AL388" s="11" t="str">
        <f t="shared" si="92"/>
        <v/>
      </c>
      <c r="AM388" s="11" t="str">
        <f t="shared" si="93"/>
        <v/>
      </c>
      <c r="AN388" s="11" t="str">
        <f>IF(AND($O388=$B$4,OR($Q388="COMMUN",$Q388=$D$4),$R388="POS"),COUNTIFS($O$83:$O388,$B$4,$Q$83:$Q388,"COMMUN",$R$83:$R388,"POS")+COUNTIFS($O$83:$O388,$B$4,$Q$83:$Q388,$D$4,$R$83:$R388,"POS"),"")</f>
        <v/>
      </c>
      <c r="AO388" s="11" t="str">
        <f t="shared" si="94"/>
        <v/>
      </c>
      <c r="AP388" s="11" t="str">
        <f t="shared" si="95"/>
        <v/>
      </c>
      <c r="AQ388" s="11">
        <f t="shared" si="96"/>
        <v>0</v>
      </c>
    </row>
    <row r="389" spans="12:43" ht="21.95" customHeight="1">
      <c r="L389" s="46"/>
      <c r="M389" s="46"/>
      <c r="N389" s="44" t="s">
        <v>1464</v>
      </c>
      <c r="O389" s="44" t="s">
        <v>212</v>
      </c>
      <c r="P389" s="44">
        <v>2</v>
      </c>
      <c r="Q389" s="44" t="s">
        <v>51</v>
      </c>
      <c r="R389" s="44" t="s">
        <v>52</v>
      </c>
      <c r="S389" s="44">
        <v>0</v>
      </c>
      <c r="T389" s="44">
        <v>0</v>
      </c>
      <c r="U389" s="44" t="s">
        <v>620</v>
      </c>
      <c r="V389" s="44" t="s">
        <v>1465</v>
      </c>
      <c r="W389" s="44"/>
      <c r="X389" s="44"/>
      <c r="Y389" s="44"/>
      <c r="Z389" s="44"/>
      <c r="AA389" s="44"/>
      <c r="AB389" s="44" t="s">
        <v>625</v>
      </c>
      <c r="AC389" s="44" t="s">
        <v>626</v>
      </c>
      <c r="AD389" s="44" t="s">
        <v>813</v>
      </c>
      <c r="AE389" s="44" t="s">
        <v>550</v>
      </c>
      <c r="AF389" s="11">
        <f t="shared" si="86"/>
        <v>0</v>
      </c>
      <c r="AG389" s="11">
        <f t="shared" si="87"/>
        <v>0</v>
      </c>
      <c r="AH389" s="11">
        <f t="shared" si="88"/>
        <v>0</v>
      </c>
      <c r="AI389" s="11">
        <f t="shared" si="89"/>
        <v>0</v>
      </c>
      <c r="AJ389" s="11">
        <f t="shared" si="90"/>
        <v>0</v>
      </c>
      <c r="AK389" s="11">
        <f t="shared" si="91"/>
        <v>0</v>
      </c>
      <c r="AL389" s="11" t="str">
        <f t="shared" si="92"/>
        <v/>
      </c>
      <c r="AM389" s="11" t="str">
        <f t="shared" si="93"/>
        <v/>
      </c>
      <c r="AN389" s="11" t="str">
        <f>IF(AND($O389=$B$4,OR($Q389="COMMUN",$Q389=$D$4),$R389="POS"),COUNTIFS($O$83:$O389,$B$4,$Q$83:$Q389,"COMMUN",$R$83:$R389,"POS")+COUNTIFS($O$83:$O389,$B$4,$Q$83:$Q389,$D$4,$R$83:$R389,"POS"),"")</f>
        <v/>
      </c>
      <c r="AO389" s="11" t="str">
        <f t="shared" si="94"/>
        <v/>
      </c>
      <c r="AP389" s="11" t="str">
        <f t="shared" si="95"/>
        <v/>
      </c>
      <c r="AQ389" s="11">
        <f t="shared" si="96"/>
        <v>0</v>
      </c>
    </row>
    <row r="390" spans="12:43" ht="21.95" customHeight="1">
      <c r="L390" s="46"/>
      <c r="M390" s="46"/>
      <c r="N390" s="44" t="s">
        <v>1466</v>
      </c>
      <c r="O390" s="44" t="s">
        <v>212</v>
      </c>
      <c r="P390" s="44">
        <v>3</v>
      </c>
      <c r="Q390" s="44" t="s">
        <v>51</v>
      </c>
      <c r="R390" s="44" t="s">
        <v>52</v>
      </c>
      <c r="S390" s="44">
        <v>0</v>
      </c>
      <c r="T390" s="44">
        <v>0</v>
      </c>
      <c r="U390" s="44" t="s">
        <v>620</v>
      </c>
      <c r="V390" s="44" t="s">
        <v>1467</v>
      </c>
      <c r="W390" s="44"/>
      <c r="X390" s="44"/>
      <c r="Y390" s="44"/>
      <c r="Z390" s="44"/>
      <c r="AA390" s="44"/>
      <c r="AB390" s="44" t="s">
        <v>625</v>
      </c>
      <c r="AC390" s="44" t="s">
        <v>626</v>
      </c>
      <c r="AD390" s="44" t="s">
        <v>813</v>
      </c>
      <c r="AE390" s="44" t="s">
        <v>550</v>
      </c>
      <c r="AF390" s="11">
        <f t="shared" si="86"/>
        <v>0</v>
      </c>
      <c r="AG390" s="11">
        <f t="shared" si="87"/>
        <v>0</v>
      </c>
      <c r="AH390" s="11">
        <f t="shared" si="88"/>
        <v>0</v>
      </c>
      <c r="AI390" s="11">
        <f t="shared" si="89"/>
        <v>0</v>
      </c>
      <c r="AJ390" s="11">
        <f t="shared" si="90"/>
        <v>0</v>
      </c>
      <c r="AK390" s="11">
        <f t="shared" si="91"/>
        <v>0</v>
      </c>
      <c r="AL390" s="11" t="str">
        <f t="shared" si="92"/>
        <v/>
      </c>
      <c r="AM390" s="11" t="str">
        <f t="shared" si="93"/>
        <v/>
      </c>
      <c r="AN390" s="11" t="str">
        <f>IF(AND($O390=$B$4,OR($Q390="COMMUN",$Q390=$D$4),$R390="POS"),COUNTIFS($O$83:$O390,$B$4,$Q$83:$Q390,"COMMUN",$R$83:$R390,"POS")+COUNTIFS($O$83:$O390,$B$4,$Q$83:$Q390,$D$4,$R$83:$R390,"POS"),"")</f>
        <v/>
      </c>
      <c r="AO390" s="11" t="str">
        <f t="shared" si="94"/>
        <v/>
      </c>
      <c r="AP390" s="11" t="str">
        <f t="shared" si="95"/>
        <v/>
      </c>
      <c r="AQ390" s="11">
        <f t="shared" si="96"/>
        <v>0</v>
      </c>
    </row>
    <row r="391" spans="12:43" ht="21.95" customHeight="1">
      <c r="L391" s="46"/>
      <c r="M391" s="46"/>
      <c r="N391" s="44" t="s">
        <v>1468</v>
      </c>
      <c r="O391" s="44" t="s">
        <v>212</v>
      </c>
      <c r="P391" s="44">
        <v>4</v>
      </c>
      <c r="Q391" s="44" t="s">
        <v>51</v>
      </c>
      <c r="R391" s="44" t="s">
        <v>52</v>
      </c>
      <c r="S391" s="44">
        <v>0</v>
      </c>
      <c r="T391" s="44">
        <v>0</v>
      </c>
      <c r="U391" s="44" t="s">
        <v>620</v>
      </c>
      <c r="V391" s="44" t="s">
        <v>1469</v>
      </c>
      <c r="W391" s="44"/>
      <c r="X391" s="44"/>
      <c r="Y391" s="44"/>
      <c r="Z391" s="44"/>
      <c r="AA391" s="44"/>
      <c r="AB391" s="44" t="s">
        <v>625</v>
      </c>
      <c r="AC391" s="44" t="s">
        <v>626</v>
      </c>
      <c r="AD391" s="44" t="s">
        <v>813</v>
      </c>
      <c r="AE391" s="44" t="s">
        <v>550</v>
      </c>
      <c r="AF391" s="11">
        <f t="shared" si="86"/>
        <v>0</v>
      </c>
      <c r="AG391" s="11">
        <f t="shared" si="87"/>
        <v>0</v>
      </c>
      <c r="AH391" s="11">
        <f t="shared" si="88"/>
        <v>0</v>
      </c>
      <c r="AI391" s="11">
        <f t="shared" si="89"/>
        <v>0</v>
      </c>
      <c r="AJ391" s="11">
        <f t="shared" si="90"/>
        <v>0</v>
      </c>
      <c r="AK391" s="11">
        <f t="shared" si="91"/>
        <v>0</v>
      </c>
      <c r="AL391" s="11" t="str">
        <f t="shared" si="92"/>
        <v/>
      </c>
      <c r="AM391" s="11" t="str">
        <f t="shared" si="93"/>
        <v/>
      </c>
      <c r="AN391" s="11" t="str">
        <f>IF(AND($O391=$B$4,OR($Q391="COMMUN",$Q391=$D$4),$R391="POS"),COUNTIFS($O$83:$O391,$B$4,$Q$83:$Q391,"COMMUN",$R$83:$R391,"POS")+COUNTIFS($O$83:$O391,$B$4,$Q$83:$Q391,$D$4,$R$83:$R391,"POS"),"")</f>
        <v/>
      </c>
      <c r="AO391" s="11" t="str">
        <f t="shared" si="94"/>
        <v/>
      </c>
      <c r="AP391" s="11" t="str">
        <f t="shared" si="95"/>
        <v/>
      </c>
      <c r="AQ391" s="11">
        <f t="shared" si="96"/>
        <v>0</v>
      </c>
    </row>
    <row r="392" spans="12:43" ht="21.95" customHeight="1">
      <c r="L392" s="46"/>
      <c r="M392" s="46"/>
      <c r="N392" s="44" t="s">
        <v>1470</v>
      </c>
      <c r="O392" s="44" t="s">
        <v>212</v>
      </c>
      <c r="P392" s="44">
        <v>5</v>
      </c>
      <c r="Q392" s="44" t="s">
        <v>51</v>
      </c>
      <c r="R392" s="44" t="s">
        <v>52</v>
      </c>
      <c r="S392" s="44">
        <v>0</v>
      </c>
      <c r="T392" s="44">
        <v>0</v>
      </c>
      <c r="U392" s="44" t="s">
        <v>620</v>
      </c>
      <c r="V392" s="44" t="s">
        <v>1471</v>
      </c>
      <c r="W392" s="44"/>
      <c r="X392" s="44"/>
      <c r="Y392" s="44"/>
      <c r="Z392" s="44"/>
      <c r="AA392" s="44"/>
      <c r="AB392" s="44" t="s">
        <v>625</v>
      </c>
      <c r="AC392" s="44" t="s">
        <v>626</v>
      </c>
      <c r="AD392" s="44" t="s">
        <v>813</v>
      </c>
      <c r="AE392" s="44" t="s">
        <v>550</v>
      </c>
      <c r="AF392" s="11">
        <f t="shared" si="86"/>
        <v>0</v>
      </c>
      <c r="AG392" s="11">
        <f t="shared" si="87"/>
        <v>0</v>
      </c>
      <c r="AH392" s="11">
        <f t="shared" si="88"/>
        <v>0</v>
      </c>
      <c r="AI392" s="11">
        <f t="shared" si="89"/>
        <v>0</v>
      </c>
      <c r="AJ392" s="11">
        <f t="shared" si="90"/>
        <v>0</v>
      </c>
      <c r="AK392" s="11">
        <f t="shared" si="91"/>
        <v>0</v>
      </c>
      <c r="AL392" s="11" t="str">
        <f t="shared" si="92"/>
        <v/>
      </c>
      <c r="AM392" s="11" t="str">
        <f t="shared" si="93"/>
        <v/>
      </c>
      <c r="AN392" s="11" t="str">
        <f>IF(AND($O392=$B$4,OR($Q392="COMMUN",$Q392=$D$4),$R392="POS"),COUNTIFS($O$83:$O392,$B$4,$Q$83:$Q392,"COMMUN",$R$83:$R392,"POS")+COUNTIFS($O$83:$O392,$B$4,$Q$83:$Q392,$D$4,$R$83:$R392,"POS"),"")</f>
        <v/>
      </c>
      <c r="AO392" s="11" t="str">
        <f t="shared" si="94"/>
        <v/>
      </c>
      <c r="AP392" s="11" t="str">
        <f t="shared" si="95"/>
        <v/>
      </c>
      <c r="AQ392" s="11">
        <f t="shared" si="96"/>
        <v>0</v>
      </c>
    </row>
    <row r="393" spans="12:43" ht="21.95" customHeight="1">
      <c r="L393" s="46"/>
      <c r="M393" s="46"/>
      <c r="N393" s="44" t="s">
        <v>1472</v>
      </c>
      <c r="O393" s="44" t="s">
        <v>214</v>
      </c>
      <c r="P393" s="44">
        <v>1</v>
      </c>
      <c r="Q393" s="44" t="s">
        <v>51</v>
      </c>
      <c r="R393" s="44" t="s">
        <v>52</v>
      </c>
      <c r="S393" s="44">
        <v>0</v>
      </c>
      <c r="T393" s="44">
        <v>0</v>
      </c>
      <c r="U393" s="44" t="s">
        <v>620</v>
      </c>
      <c r="V393" s="44" t="s">
        <v>1473</v>
      </c>
      <c r="W393" s="44"/>
      <c r="X393" s="44"/>
      <c r="Y393" s="44"/>
      <c r="Z393" s="44"/>
      <c r="AA393" s="44"/>
      <c r="AB393" s="44" t="s">
        <v>625</v>
      </c>
      <c r="AC393" s="44" t="s">
        <v>626</v>
      </c>
      <c r="AD393" s="44" t="s">
        <v>813</v>
      </c>
      <c r="AE393" s="44" t="s">
        <v>550</v>
      </c>
      <c r="AF393" s="11">
        <f t="shared" si="86"/>
        <v>0</v>
      </c>
      <c r="AG393" s="11">
        <f t="shared" si="87"/>
        <v>0</v>
      </c>
      <c r="AH393" s="11">
        <f t="shared" si="88"/>
        <v>0</v>
      </c>
      <c r="AI393" s="11">
        <f t="shared" si="89"/>
        <v>0</v>
      </c>
      <c r="AJ393" s="11">
        <f t="shared" si="90"/>
        <v>0</v>
      </c>
      <c r="AK393" s="11">
        <f t="shared" si="91"/>
        <v>0</v>
      </c>
      <c r="AL393" s="11" t="str">
        <f t="shared" si="92"/>
        <v/>
      </c>
      <c r="AM393" s="11" t="str">
        <f t="shared" si="93"/>
        <v/>
      </c>
      <c r="AN393" s="11" t="str">
        <f>IF(AND($O393=$B$4,OR($Q393="COMMUN",$Q393=$D$4),$R393="POS"),COUNTIFS($O$83:$O393,$B$4,$Q$83:$Q393,"COMMUN",$R$83:$R393,"POS")+COUNTIFS($O$83:$O393,$B$4,$Q$83:$Q393,$D$4,$R$83:$R393,"POS"),"")</f>
        <v/>
      </c>
      <c r="AO393" s="11" t="str">
        <f t="shared" si="94"/>
        <v/>
      </c>
      <c r="AP393" s="11" t="str">
        <f t="shared" si="95"/>
        <v/>
      </c>
      <c r="AQ393" s="11">
        <f t="shared" si="96"/>
        <v>0</v>
      </c>
    </row>
    <row r="394" spans="12:43" ht="21.95" customHeight="1">
      <c r="L394" s="46"/>
      <c r="M394" s="46"/>
      <c r="N394" s="44" t="s">
        <v>1474</v>
      </c>
      <c r="O394" s="44" t="s">
        <v>214</v>
      </c>
      <c r="P394" s="44">
        <v>2</v>
      </c>
      <c r="Q394" s="44" t="s">
        <v>51</v>
      </c>
      <c r="R394" s="44" t="s">
        <v>52</v>
      </c>
      <c r="S394" s="44">
        <v>0</v>
      </c>
      <c r="T394" s="44">
        <v>0</v>
      </c>
      <c r="U394" s="44" t="s">
        <v>620</v>
      </c>
      <c r="V394" s="44" t="s">
        <v>1475</v>
      </c>
      <c r="W394" s="44"/>
      <c r="X394" s="44"/>
      <c r="Y394" s="44"/>
      <c r="Z394" s="44"/>
      <c r="AA394" s="44"/>
      <c r="AB394" s="44" t="s">
        <v>625</v>
      </c>
      <c r="AC394" s="44" t="s">
        <v>626</v>
      </c>
      <c r="AD394" s="44" t="s">
        <v>813</v>
      </c>
      <c r="AE394" s="44" t="s">
        <v>550</v>
      </c>
      <c r="AF394" s="11">
        <f t="shared" si="86"/>
        <v>0</v>
      </c>
      <c r="AG394" s="11">
        <f t="shared" si="87"/>
        <v>0</v>
      </c>
      <c r="AH394" s="11">
        <f t="shared" si="88"/>
        <v>0</v>
      </c>
      <c r="AI394" s="11">
        <f t="shared" si="89"/>
        <v>0</v>
      </c>
      <c r="AJ394" s="11">
        <f t="shared" si="90"/>
        <v>0</v>
      </c>
      <c r="AK394" s="11">
        <f t="shared" si="91"/>
        <v>0</v>
      </c>
      <c r="AL394" s="11" t="str">
        <f t="shared" si="92"/>
        <v/>
      </c>
      <c r="AM394" s="11" t="str">
        <f t="shared" si="93"/>
        <v/>
      </c>
      <c r="AN394" s="11" t="str">
        <f>IF(AND($O394=$B$4,OR($Q394="COMMUN",$Q394=$D$4),$R394="POS"),COUNTIFS($O$83:$O394,$B$4,$Q$83:$Q394,"COMMUN",$R$83:$R394,"POS")+COUNTIFS($O$83:$O394,$B$4,$Q$83:$Q394,$D$4,$R$83:$R394,"POS"),"")</f>
        <v/>
      </c>
      <c r="AO394" s="11" t="str">
        <f t="shared" si="94"/>
        <v/>
      </c>
      <c r="AP394" s="11" t="str">
        <f t="shared" si="95"/>
        <v/>
      </c>
      <c r="AQ394" s="11">
        <f t="shared" si="96"/>
        <v>0</v>
      </c>
    </row>
    <row r="395" spans="12:43" ht="21.95" customHeight="1">
      <c r="L395" s="46"/>
      <c r="M395" s="46"/>
      <c r="N395" s="44" t="s">
        <v>1476</v>
      </c>
      <c r="O395" s="44" t="s">
        <v>214</v>
      </c>
      <c r="P395" s="44">
        <v>3</v>
      </c>
      <c r="Q395" s="44" t="s">
        <v>51</v>
      </c>
      <c r="R395" s="44" t="s">
        <v>52</v>
      </c>
      <c r="S395" s="44">
        <v>0</v>
      </c>
      <c r="T395" s="44">
        <v>0</v>
      </c>
      <c r="U395" s="44" t="s">
        <v>620</v>
      </c>
      <c r="V395" s="44" t="s">
        <v>1477</v>
      </c>
      <c r="W395" s="44"/>
      <c r="X395" s="44"/>
      <c r="Y395" s="44"/>
      <c r="Z395" s="44"/>
      <c r="AA395" s="44"/>
      <c r="AB395" s="44" t="s">
        <v>625</v>
      </c>
      <c r="AC395" s="44" t="s">
        <v>626</v>
      </c>
      <c r="AD395" s="44" t="s">
        <v>813</v>
      </c>
      <c r="AE395" s="44" t="s">
        <v>550</v>
      </c>
      <c r="AF395" s="11">
        <f t="shared" si="86"/>
        <v>0</v>
      </c>
      <c r="AG395" s="11">
        <f t="shared" si="87"/>
        <v>0</v>
      </c>
      <c r="AH395" s="11">
        <f t="shared" si="88"/>
        <v>0</v>
      </c>
      <c r="AI395" s="11">
        <f t="shared" si="89"/>
        <v>0</v>
      </c>
      <c r="AJ395" s="11">
        <f t="shared" si="90"/>
        <v>0</v>
      </c>
      <c r="AK395" s="11">
        <f t="shared" si="91"/>
        <v>0</v>
      </c>
      <c r="AL395" s="11" t="str">
        <f t="shared" si="92"/>
        <v/>
      </c>
      <c r="AM395" s="11" t="str">
        <f t="shared" si="93"/>
        <v/>
      </c>
      <c r="AN395" s="11" t="str">
        <f>IF(AND($O395=$B$4,OR($Q395="COMMUN",$Q395=$D$4),$R395="POS"),COUNTIFS($O$83:$O395,$B$4,$Q$83:$Q395,"COMMUN",$R$83:$R395,"POS")+COUNTIFS($O$83:$O395,$B$4,$Q$83:$Q395,$D$4,$R$83:$R395,"POS"),"")</f>
        <v/>
      </c>
      <c r="AO395" s="11" t="str">
        <f t="shared" si="94"/>
        <v/>
      </c>
      <c r="AP395" s="11" t="str">
        <f t="shared" si="95"/>
        <v/>
      </c>
      <c r="AQ395" s="11">
        <f t="shared" si="96"/>
        <v>0</v>
      </c>
    </row>
    <row r="396" spans="12:43" ht="21.95" customHeight="1">
      <c r="L396" s="46"/>
      <c r="M396" s="46"/>
      <c r="N396" s="44" t="s">
        <v>1478</v>
      </c>
      <c r="O396" s="44" t="s">
        <v>214</v>
      </c>
      <c r="P396" s="44">
        <v>4</v>
      </c>
      <c r="Q396" s="44" t="s">
        <v>51</v>
      </c>
      <c r="R396" s="44" t="s">
        <v>52</v>
      </c>
      <c r="S396" s="44">
        <v>0</v>
      </c>
      <c r="T396" s="44">
        <v>0</v>
      </c>
      <c r="U396" s="44" t="s">
        <v>620</v>
      </c>
      <c r="V396" s="44" t="s">
        <v>1479</v>
      </c>
      <c r="W396" s="44"/>
      <c r="X396" s="44"/>
      <c r="Y396" s="44"/>
      <c r="Z396" s="44"/>
      <c r="AA396" s="44"/>
      <c r="AB396" s="44" t="s">
        <v>625</v>
      </c>
      <c r="AC396" s="44" t="s">
        <v>626</v>
      </c>
      <c r="AD396" s="44" t="s">
        <v>813</v>
      </c>
      <c r="AE396" s="44" t="s">
        <v>550</v>
      </c>
      <c r="AF396" s="11">
        <f t="shared" si="86"/>
        <v>0</v>
      </c>
      <c r="AG396" s="11">
        <f t="shared" si="87"/>
        <v>0</v>
      </c>
      <c r="AH396" s="11">
        <f t="shared" si="88"/>
        <v>0</v>
      </c>
      <c r="AI396" s="11">
        <f t="shared" si="89"/>
        <v>0</v>
      </c>
      <c r="AJ396" s="11">
        <f t="shared" si="90"/>
        <v>0</v>
      </c>
      <c r="AK396" s="11">
        <f t="shared" si="91"/>
        <v>0</v>
      </c>
      <c r="AL396" s="11" t="str">
        <f t="shared" si="92"/>
        <v/>
      </c>
      <c r="AM396" s="11" t="str">
        <f t="shared" si="93"/>
        <v/>
      </c>
      <c r="AN396" s="11" t="str">
        <f>IF(AND($O396=$B$4,OR($Q396="COMMUN",$Q396=$D$4),$R396="POS"),COUNTIFS($O$83:$O396,$B$4,$Q$83:$Q396,"COMMUN",$R$83:$R396,"POS")+COUNTIFS($O$83:$O396,$B$4,$Q$83:$Q396,$D$4,$R$83:$R396,"POS"),"")</f>
        <v/>
      </c>
      <c r="AO396" s="11" t="str">
        <f t="shared" si="94"/>
        <v/>
      </c>
      <c r="AP396" s="11" t="str">
        <f t="shared" si="95"/>
        <v/>
      </c>
      <c r="AQ396" s="11">
        <f t="shared" si="96"/>
        <v>0</v>
      </c>
    </row>
    <row r="397" spans="12:43" ht="21.95" customHeight="1">
      <c r="L397" s="46"/>
      <c r="M397" s="46"/>
      <c r="N397" s="44" t="s">
        <v>1480</v>
      </c>
      <c r="O397" s="44" t="s">
        <v>214</v>
      </c>
      <c r="P397" s="44">
        <v>5</v>
      </c>
      <c r="Q397" s="44" t="s">
        <v>51</v>
      </c>
      <c r="R397" s="44" t="s">
        <v>52</v>
      </c>
      <c r="S397" s="44">
        <v>0</v>
      </c>
      <c r="T397" s="44">
        <v>0</v>
      </c>
      <c r="U397" s="44" t="s">
        <v>620</v>
      </c>
      <c r="V397" s="44" t="s">
        <v>1481</v>
      </c>
      <c r="W397" s="44"/>
      <c r="X397" s="44"/>
      <c r="Y397" s="44"/>
      <c r="Z397" s="44"/>
      <c r="AA397" s="44"/>
      <c r="AB397" s="44" t="s">
        <v>625</v>
      </c>
      <c r="AC397" s="44" t="s">
        <v>626</v>
      </c>
      <c r="AD397" s="44" t="s">
        <v>813</v>
      </c>
      <c r="AE397" s="44" t="s">
        <v>550</v>
      </c>
      <c r="AF397" s="11">
        <f t="shared" si="86"/>
        <v>0</v>
      </c>
      <c r="AG397" s="11">
        <f t="shared" si="87"/>
        <v>0</v>
      </c>
      <c r="AH397" s="11">
        <f t="shared" si="88"/>
        <v>0</v>
      </c>
      <c r="AI397" s="11">
        <f t="shared" si="89"/>
        <v>0</v>
      </c>
      <c r="AJ397" s="11">
        <f t="shared" si="90"/>
        <v>0</v>
      </c>
      <c r="AK397" s="11">
        <f t="shared" si="91"/>
        <v>0</v>
      </c>
      <c r="AL397" s="11" t="str">
        <f t="shared" si="92"/>
        <v/>
      </c>
      <c r="AM397" s="11" t="str">
        <f t="shared" si="93"/>
        <v/>
      </c>
      <c r="AN397" s="11" t="str">
        <f>IF(AND($O397=$B$4,OR($Q397="COMMUN",$Q397=$D$4),$R397="POS"),COUNTIFS($O$83:$O397,$B$4,$Q$83:$Q397,"COMMUN",$R$83:$R397,"POS")+COUNTIFS($O$83:$O397,$B$4,$Q$83:$Q397,$D$4,$R$83:$R397,"POS"),"")</f>
        <v/>
      </c>
      <c r="AO397" s="11" t="str">
        <f t="shared" si="94"/>
        <v/>
      </c>
      <c r="AP397" s="11" t="str">
        <f t="shared" si="95"/>
        <v/>
      </c>
      <c r="AQ397" s="11">
        <f t="shared" si="96"/>
        <v>0</v>
      </c>
    </row>
    <row r="398" spans="12:43" ht="21.95" customHeight="1">
      <c r="L398" s="46"/>
      <c r="M398" s="46"/>
      <c r="N398" s="44" t="s">
        <v>1482</v>
      </c>
      <c r="O398" s="44" t="s">
        <v>216</v>
      </c>
      <c r="P398" s="44">
        <v>1</v>
      </c>
      <c r="Q398" s="44" t="s">
        <v>51</v>
      </c>
      <c r="R398" s="44" t="s">
        <v>52</v>
      </c>
      <c r="S398" s="44">
        <v>0</v>
      </c>
      <c r="T398" s="44">
        <v>0</v>
      </c>
      <c r="U398" s="44" t="s">
        <v>620</v>
      </c>
      <c r="V398" s="44" t="s">
        <v>1483</v>
      </c>
      <c r="W398" s="44"/>
      <c r="X398" s="44"/>
      <c r="Y398" s="44"/>
      <c r="Z398" s="44"/>
      <c r="AA398" s="44"/>
      <c r="AB398" s="44" t="s">
        <v>625</v>
      </c>
      <c r="AC398" s="44" t="s">
        <v>626</v>
      </c>
      <c r="AD398" s="44" t="s">
        <v>813</v>
      </c>
      <c r="AE398" s="44" t="s">
        <v>550</v>
      </c>
      <c r="AF398" s="11">
        <f t="shared" si="86"/>
        <v>0</v>
      </c>
      <c r="AG398" s="11">
        <f t="shared" si="87"/>
        <v>0</v>
      </c>
      <c r="AH398" s="11">
        <f t="shared" si="88"/>
        <v>0</v>
      </c>
      <c r="AI398" s="11">
        <f t="shared" si="89"/>
        <v>0</v>
      </c>
      <c r="AJ398" s="11">
        <f t="shared" si="90"/>
        <v>0</v>
      </c>
      <c r="AK398" s="11">
        <f t="shared" si="91"/>
        <v>0</v>
      </c>
      <c r="AL398" s="11" t="str">
        <f t="shared" si="92"/>
        <v/>
      </c>
      <c r="AM398" s="11" t="str">
        <f t="shared" si="93"/>
        <v/>
      </c>
      <c r="AN398" s="11" t="str">
        <f>IF(AND($O398=$B$4,OR($Q398="COMMUN",$Q398=$D$4),$R398="POS"),COUNTIFS($O$83:$O398,$B$4,$Q$83:$Q398,"COMMUN",$R$83:$R398,"POS")+COUNTIFS($O$83:$O398,$B$4,$Q$83:$Q398,$D$4,$R$83:$R398,"POS"),"")</f>
        <v/>
      </c>
      <c r="AO398" s="11" t="str">
        <f t="shared" si="94"/>
        <v/>
      </c>
      <c r="AP398" s="11" t="str">
        <f t="shared" si="95"/>
        <v/>
      </c>
      <c r="AQ398" s="11">
        <f t="shared" si="96"/>
        <v>0</v>
      </c>
    </row>
    <row r="399" spans="12:43" ht="21.95" customHeight="1">
      <c r="L399" s="46"/>
      <c r="M399" s="46"/>
      <c r="N399" s="44" t="s">
        <v>1484</v>
      </c>
      <c r="O399" s="44" t="s">
        <v>216</v>
      </c>
      <c r="P399" s="44">
        <v>2</v>
      </c>
      <c r="Q399" s="44" t="s">
        <v>51</v>
      </c>
      <c r="R399" s="44" t="s">
        <v>52</v>
      </c>
      <c r="S399" s="44">
        <v>0</v>
      </c>
      <c r="T399" s="44">
        <v>0</v>
      </c>
      <c r="U399" s="44" t="s">
        <v>620</v>
      </c>
      <c r="V399" s="44" t="s">
        <v>1485</v>
      </c>
      <c r="W399" s="44"/>
      <c r="X399" s="44"/>
      <c r="Y399" s="44"/>
      <c r="Z399" s="44"/>
      <c r="AA399" s="44"/>
      <c r="AB399" s="44" t="s">
        <v>625</v>
      </c>
      <c r="AC399" s="44" t="s">
        <v>626</v>
      </c>
      <c r="AD399" s="44" t="s">
        <v>813</v>
      </c>
      <c r="AE399" s="44" t="s">
        <v>550</v>
      </c>
      <c r="AF399" s="11">
        <f t="shared" si="86"/>
        <v>0</v>
      </c>
      <c r="AG399" s="11">
        <f t="shared" si="87"/>
        <v>0</v>
      </c>
      <c r="AH399" s="11">
        <f t="shared" si="88"/>
        <v>0</v>
      </c>
      <c r="AI399" s="11">
        <f t="shared" si="89"/>
        <v>0</v>
      </c>
      <c r="AJ399" s="11">
        <f t="shared" si="90"/>
        <v>0</v>
      </c>
      <c r="AK399" s="11">
        <f t="shared" si="91"/>
        <v>0</v>
      </c>
      <c r="AL399" s="11" t="str">
        <f t="shared" si="92"/>
        <v/>
      </c>
      <c r="AM399" s="11" t="str">
        <f t="shared" si="93"/>
        <v/>
      </c>
      <c r="AN399" s="11" t="str">
        <f>IF(AND($O399=$B$4,OR($Q399="COMMUN",$Q399=$D$4),$R399="POS"),COUNTIFS($O$83:$O399,$B$4,$Q$83:$Q399,"COMMUN",$R$83:$R399,"POS")+COUNTIFS($O$83:$O399,$B$4,$Q$83:$Q399,$D$4,$R$83:$R399,"POS"),"")</f>
        <v/>
      </c>
      <c r="AO399" s="11" t="str">
        <f t="shared" si="94"/>
        <v/>
      </c>
      <c r="AP399" s="11" t="str">
        <f t="shared" si="95"/>
        <v/>
      </c>
      <c r="AQ399" s="11">
        <f t="shared" si="96"/>
        <v>0</v>
      </c>
    </row>
    <row r="400" spans="12:43" ht="21.95" customHeight="1">
      <c r="L400" s="46"/>
      <c r="M400" s="46"/>
      <c r="N400" s="44" t="s">
        <v>1486</v>
      </c>
      <c r="O400" s="44" t="s">
        <v>216</v>
      </c>
      <c r="P400" s="44">
        <v>3</v>
      </c>
      <c r="Q400" s="44" t="s">
        <v>51</v>
      </c>
      <c r="R400" s="44" t="s">
        <v>52</v>
      </c>
      <c r="S400" s="44">
        <v>0</v>
      </c>
      <c r="T400" s="44">
        <v>0</v>
      </c>
      <c r="U400" s="44" t="s">
        <v>620</v>
      </c>
      <c r="V400" s="44" t="s">
        <v>1487</v>
      </c>
      <c r="W400" s="44"/>
      <c r="X400" s="44"/>
      <c r="Y400" s="44"/>
      <c r="Z400" s="44"/>
      <c r="AA400" s="44"/>
      <c r="AB400" s="44" t="s">
        <v>625</v>
      </c>
      <c r="AC400" s="44" t="s">
        <v>626</v>
      </c>
      <c r="AD400" s="44" t="s">
        <v>813</v>
      </c>
      <c r="AE400" s="44" t="s">
        <v>550</v>
      </c>
      <c r="AF400" s="11">
        <f t="shared" si="86"/>
        <v>0</v>
      </c>
      <c r="AG400" s="11">
        <f t="shared" si="87"/>
        <v>0</v>
      </c>
      <c r="AH400" s="11">
        <f t="shared" si="88"/>
        <v>0</v>
      </c>
      <c r="AI400" s="11">
        <f t="shared" si="89"/>
        <v>0</v>
      </c>
      <c r="AJ400" s="11">
        <f t="shared" si="90"/>
        <v>0</v>
      </c>
      <c r="AK400" s="11">
        <f t="shared" si="91"/>
        <v>0</v>
      </c>
      <c r="AL400" s="11" t="str">
        <f t="shared" si="92"/>
        <v/>
      </c>
      <c r="AM400" s="11" t="str">
        <f t="shared" si="93"/>
        <v/>
      </c>
      <c r="AN400" s="11" t="str">
        <f>IF(AND($O400=$B$4,OR($Q400="COMMUN",$Q400=$D$4),$R400="POS"),COUNTIFS($O$83:$O400,$B$4,$Q$83:$Q400,"COMMUN",$R$83:$R400,"POS")+COUNTIFS($O$83:$O400,$B$4,$Q$83:$Q400,$D$4,$R$83:$R400,"POS"),"")</f>
        <v/>
      </c>
      <c r="AO400" s="11" t="str">
        <f t="shared" si="94"/>
        <v/>
      </c>
      <c r="AP400" s="11" t="str">
        <f t="shared" si="95"/>
        <v/>
      </c>
      <c r="AQ400" s="11">
        <f t="shared" si="96"/>
        <v>0</v>
      </c>
    </row>
    <row r="401" spans="12:43" ht="21.95" customHeight="1">
      <c r="L401" s="46"/>
      <c r="M401" s="46"/>
      <c r="N401" s="44" t="s">
        <v>1488</v>
      </c>
      <c r="O401" s="44" t="s">
        <v>216</v>
      </c>
      <c r="P401" s="44">
        <v>4</v>
      </c>
      <c r="Q401" s="44" t="s">
        <v>51</v>
      </c>
      <c r="R401" s="44" t="s">
        <v>52</v>
      </c>
      <c r="S401" s="44">
        <v>0</v>
      </c>
      <c r="T401" s="44">
        <v>0</v>
      </c>
      <c r="U401" s="44" t="s">
        <v>620</v>
      </c>
      <c r="V401" s="44" t="s">
        <v>1489</v>
      </c>
      <c r="W401" s="44"/>
      <c r="X401" s="44"/>
      <c r="Y401" s="44"/>
      <c r="Z401" s="44"/>
      <c r="AA401" s="44"/>
      <c r="AB401" s="44" t="s">
        <v>625</v>
      </c>
      <c r="AC401" s="44" t="s">
        <v>626</v>
      </c>
      <c r="AD401" s="44" t="s">
        <v>813</v>
      </c>
      <c r="AE401" s="44" t="s">
        <v>550</v>
      </c>
      <c r="AF401" s="11">
        <f t="shared" si="86"/>
        <v>0</v>
      </c>
      <c r="AG401" s="11">
        <f t="shared" si="87"/>
        <v>0</v>
      </c>
      <c r="AH401" s="11">
        <f t="shared" si="88"/>
        <v>0</v>
      </c>
      <c r="AI401" s="11">
        <f t="shared" si="89"/>
        <v>0</v>
      </c>
      <c r="AJ401" s="11">
        <f t="shared" si="90"/>
        <v>0</v>
      </c>
      <c r="AK401" s="11">
        <f t="shared" si="91"/>
        <v>0</v>
      </c>
      <c r="AL401" s="11" t="str">
        <f t="shared" si="92"/>
        <v/>
      </c>
      <c r="AM401" s="11" t="str">
        <f t="shared" si="93"/>
        <v/>
      </c>
      <c r="AN401" s="11" t="str">
        <f>IF(AND($O401=$B$4,OR($Q401="COMMUN",$Q401=$D$4),$R401="POS"),COUNTIFS($O$83:$O401,$B$4,$Q$83:$Q401,"COMMUN",$R$83:$R401,"POS")+COUNTIFS($O$83:$O401,$B$4,$Q$83:$Q401,$D$4,$R$83:$R401,"POS"),"")</f>
        <v/>
      </c>
      <c r="AO401" s="11" t="str">
        <f t="shared" si="94"/>
        <v/>
      </c>
      <c r="AP401" s="11" t="str">
        <f t="shared" si="95"/>
        <v/>
      </c>
      <c r="AQ401" s="11">
        <f t="shared" si="96"/>
        <v>0</v>
      </c>
    </row>
    <row r="402" spans="12:43" ht="21.95" customHeight="1">
      <c r="L402" s="46"/>
      <c r="M402" s="46"/>
      <c r="N402" s="44" t="s">
        <v>1490</v>
      </c>
      <c r="O402" s="44" t="s">
        <v>216</v>
      </c>
      <c r="P402" s="44">
        <v>5</v>
      </c>
      <c r="Q402" s="44" t="s">
        <v>51</v>
      </c>
      <c r="R402" s="44" t="s">
        <v>52</v>
      </c>
      <c r="S402" s="44">
        <v>0</v>
      </c>
      <c r="T402" s="44">
        <v>0</v>
      </c>
      <c r="U402" s="44" t="s">
        <v>620</v>
      </c>
      <c r="V402" s="44" t="s">
        <v>1491</v>
      </c>
      <c r="W402" s="44"/>
      <c r="X402" s="44"/>
      <c r="Y402" s="44"/>
      <c r="Z402" s="44"/>
      <c r="AA402" s="44"/>
      <c r="AB402" s="44" t="s">
        <v>625</v>
      </c>
      <c r="AC402" s="44" t="s">
        <v>626</v>
      </c>
      <c r="AD402" s="44" t="s">
        <v>813</v>
      </c>
      <c r="AE402" s="44" t="s">
        <v>550</v>
      </c>
      <c r="AF402" s="11">
        <f t="shared" si="86"/>
        <v>0</v>
      </c>
      <c r="AG402" s="11">
        <f t="shared" si="87"/>
        <v>0</v>
      </c>
      <c r="AH402" s="11">
        <f t="shared" si="88"/>
        <v>0</v>
      </c>
      <c r="AI402" s="11">
        <f t="shared" si="89"/>
        <v>0</v>
      </c>
      <c r="AJ402" s="11">
        <f t="shared" si="90"/>
        <v>0</v>
      </c>
      <c r="AK402" s="11">
        <f t="shared" si="91"/>
        <v>0</v>
      </c>
      <c r="AL402" s="11" t="str">
        <f t="shared" si="92"/>
        <v/>
      </c>
      <c r="AM402" s="11" t="str">
        <f t="shared" si="93"/>
        <v/>
      </c>
      <c r="AN402" s="11" t="str">
        <f>IF(AND($O402=$B$4,OR($Q402="COMMUN",$Q402=$D$4),$R402="POS"),COUNTIFS($O$83:$O402,$B$4,$Q$83:$Q402,"COMMUN",$R$83:$R402,"POS")+COUNTIFS($O$83:$O402,$B$4,$Q$83:$Q402,$D$4,$R$83:$R402,"POS"),"")</f>
        <v/>
      </c>
      <c r="AO402" s="11" t="str">
        <f t="shared" si="94"/>
        <v/>
      </c>
      <c r="AP402" s="11" t="str">
        <f t="shared" si="95"/>
        <v/>
      </c>
      <c r="AQ402" s="11">
        <f t="shared" si="96"/>
        <v>0</v>
      </c>
    </row>
    <row r="403" spans="12:43" ht="21.95" customHeight="1">
      <c r="L403" s="46"/>
      <c r="M403" s="46"/>
      <c r="N403" s="44" t="s">
        <v>1492</v>
      </c>
      <c r="O403" s="44" t="s">
        <v>218</v>
      </c>
      <c r="P403" s="44">
        <v>1</v>
      </c>
      <c r="Q403" s="44" t="s">
        <v>51</v>
      </c>
      <c r="R403" s="44" t="s">
        <v>52</v>
      </c>
      <c r="S403" s="44">
        <v>0</v>
      </c>
      <c r="T403" s="44">
        <v>0</v>
      </c>
      <c r="U403" s="44" t="s">
        <v>620</v>
      </c>
      <c r="V403" s="44" t="s">
        <v>1493</v>
      </c>
      <c r="W403" s="44"/>
      <c r="X403" s="44"/>
      <c r="Y403" s="44"/>
      <c r="Z403" s="44"/>
      <c r="AA403" s="44"/>
      <c r="AB403" s="44" t="s">
        <v>625</v>
      </c>
      <c r="AC403" s="44" t="s">
        <v>626</v>
      </c>
      <c r="AD403" s="44" t="s">
        <v>813</v>
      </c>
      <c r="AE403" s="44" t="s">
        <v>550</v>
      </c>
      <c r="AF403" s="11">
        <f t="shared" ref="AF403:AF466" si="97">IF($O403="","",IF(SUMPRODUCT(--($W403:$AA403&lt;&gt;""),--ISNUMBER(SEARCH(" "&amp;$W403:$AA403&amp;" "," "&amp;$K$19&amp;" ")))&gt;0,1,0))</f>
        <v>0</v>
      </c>
      <c r="AG403" s="11">
        <f t="shared" ref="AG403:AG466" si="98">IF($O403="","",IF(SUMPRODUCT(--($W403:$AA403&lt;&gt;""),--ISNUMBER(SEARCH(" "&amp;$W403:$AA403&amp;" "," "&amp;$K$20&amp;" ")))&gt;0,1,0))</f>
        <v>0</v>
      </c>
      <c r="AH403" s="11">
        <f t="shared" ref="AH403:AH466" si="99">IF(AND($AF403=1,OR($Q403="COMMUN",$Q403="CFA"),$R403="POS"),$S403,0)</f>
        <v>0</v>
      </c>
      <c r="AI403" s="11">
        <f t="shared" ref="AI403:AI466" si="100">IF(AND($AF403=1,OR($Q403="COMMUN",$Q403="PRO"),$R403="POS"),$T403,0)</f>
        <v>0</v>
      </c>
      <c r="AJ403" s="11">
        <f t="shared" ref="AJ403:AJ466" si="101">IF(AND($AG403=1,OR($Q403="COMMUN",$Q403="CFA"),$R403="POS"),$S403,0)</f>
        <v>0</v>
      </c>
      <c r="AK403" s="11">
        <f t="shared" ref="AK403:AK466" si="102">IF(AND($AG403=1,OR($Q403="COMMUN",$Q403="PRO"),$R403="POS"),$T403,0)</f>
        <v>0</v>
      </c>
      <c r="AL403" s="11" t="str">
        <f t="shared" ref="AL403:AL466" si="103">IF($O403&lt;&gt;$B$4,"",IF($R403="POS",IF($AF403=1,"Détecté","À compléter"),IF($AF403=1,"Alerte détectée","Non détecté")))</f>
        <v/>
      </c>
      <c r="AM403" s="11" t="str">
        <f t="shared" ref="AM403:AM466" si="104">IF($O403&lt;&gt;$B$4,"",IF($R403="POS",IF($AG403=1,"Détecté","À compléter"),IF($AG403=1,"Alerte détectée","Non détecté")))</f>
        <v/>
      </c>
      <c r="AN403" s="11" t="str">
        <f>IF(AND($O403=$B$4,OR($Q403="COMMUN",$Q403=$D$4),$R403="POS"),COUNTIFS($O$83:$O403,$B$4,$Q$83:$Q403,"COMMUN",$R$83:$R403,"POS")+COUNTIFS($O$83:$O403,$B$4,$Q$83:$Q403,$D$4,$R$83:$R403,"POS"),"")</f>
        <v/>
      </c>
      <c r="AO403" s="11" t="str">
        <f t="shared" ref="AO403:AO466" si="105">IF(AND($O403=$B$4,$AF403=1,OR($R403="NEG",$R403="EXCL")),"⚠","")</f>
        <v/>
      </c>
      <c r="AP403" s="11" t="str">
        <f t="shared" ref="AP403:AP466" si="106">IF(AND($O403=$B$4,$AG403=1,OR($R403="NEG",$R403="EXCL")),"⚠","")</f>
        <v/>
      </c>
      <c r="AQ403" s="11">
        <f t="shared" ref="AQ403:AQ466" si="107">COUNTIF($W403:$AA403,"&lt;&gt;")</f>
        <v>0</v>
      </c>
    </row>
    <row r="404" spans="12:43" ht="21.95" customHeight="1">
      <c r="L404" s="46"/>
      <c r="M404" s="46"/>
      <c r="N404" s="44" t="s">
        <v>1494</v>
      </c>
      <c r="O404" s="44" t="s">
        <v>218</v>
      </c>
      <c r="P404" s="44">
        <v>2</v>
      </c>
      <c r="Q404" s="44" t="s">
        <v>51</v>
      </c>
      <c r="R404" s="44" t="s">
        <v>52</v>
      </c>
      <c r="S404" s="44">
        <v>0</v>
      </c>
      <c r="T404" s="44">
        <v>0</v>
      </c>
      <c r="U404" s="44" t="s">
        <v>620</v>
      </c>
      <c r="V404" s="44" t="s">
        <v>1495</v>
      </c>
      <c r="W404" s="44"/>
      <c r="X404" s="44"/>
      <c r="Y404" s="44"/>
      <c r="Z404" s="44"/>
      <c r="AA404" s="44"/>
      <c r="AB404" s="44" t="s">
        <v>625</v>
      </c>
      <c r="AC404" s="44" t="s">
        <v>626</v>
      </c>
      <c r="AD404" s="44" t="s">
        <v>813</v>
      </c>
      <c r="AE404" s="44" t="s">
        <v>550</v>
      </c>
      <c r="AF404" s="11">
        <f t="shared" si="97"/>
        <v>0</v>
      </c>
      <c r="AG404" s="11">
        <f t="shared" si="98"/>
        <v>0</v>
      </c>
      <c r="AH404" s="11">
        <f t="shared" si="99"/>
        <v>0</v>
      </c>
      <c r="AI404" s="11">
        <f t="shared" si="100"/>
        <v>0</v>
      </c>
      <c r="AJ404" s="11">
        <f t="shared" si="101"/>
        <v>0</v>
      </c>
      <c r="AK404" s="11">
        <f t="shared" si="102"/>
        <v>0</v>
      </c>
      <c r="AL404" s="11" t="str">
        <f t="shared" si="103"/>
        <v/>
      </c>
      <c r="AM404" s="11" t="str">
        <f t="shared" si="104"/>
        <v/>
      </c>
      <c r="AN404" s="11" t="str">
        <f>IF(AND($O404=$B$4,OR($Q404="COMMUN",$Q404=$D$4),$R404="POS"),COUNTIFS($O$83:$O404,$B$4,$Q$83:$Q404,"COMMUN",$R$83:$R404,"POS")+COUNTIFS($O$83:$O404,$B$4,$Q$83:$Q404,$D$4,$R$83:$R404,"POS"),"")</f>
        <v/>
      </c>
      <c r="AO404" s="11" t="str">
        <f t="shared" si="105"/>
        <v/>
      </c>
      <c r="AP404" s="11" t="str">
        <f t="shared" si="106"/>
        <v/>
      </c>
      <c r="AQ404" s="11">
        <f t="shared" si="107"/>
        <v>0</v>
      </c>
    </row>
    <row r="405" spans="12:43" ht="21.95" customHeight="1">
      <c r="L405" s="46"/>
      <c r="M405" s="46"/>
      <c r="N405" s="44" t="s">
        <v>1496</v>
      </c>
      <c r="O405" s="44" t="s">
        <v>218</v>
      </c>
      <c r="P405" s="44">
        <v>3</v>
      </c>
      <c r="Q405" s="44" t="s">
        <v>51</v>
      </c>
      <c r="R405" s="44" t="s">
        <v>52</v>
      </c>
      <c r="S405" s="44">
        <v>0</v>
      </c>
      <c r="T405" s="44">
        <v>0</v>
      </c>
      <c r="U405" s="44" t="s">
        <v>620</v>
      </c>
      <c r="V405" s="44" t="s">
        <v>1497</v>
      </c>
      <c r="W405" s="44"/>
      <c r="X405" s="44"/>
      <c r="Y405" s="44"/>
      <c r="Z405" s="44"/>
      <c r="AA405" s="44"/>
      <c r="AB405" s="44" t="s">
        <v>625</v>
      </c>
      <c r="AC405" s="44" t="s">
        <v>626</v>
      </c>
      <c r="AD405" s="44" t="s">
        <v>813</v>
      </c>
      <c r="AE405" s="44" t="s">
        <v>550</v>
      </c>
      <c r="AF405" s="11">
        <f t="shared" si="97"/>
        <v>0</v>
      </c>
      <c r="AG405" s="11">
        <f t="shared" si="98"/>
        <v>0</v>
      </c>
      <c r="AH405" s="11">
        <f t="shared" si="99"/>
        <v>0</v>
      </c>
      <c r="AI405" s="11">
        <f t="shared" si="100"/>
        <v>0</v>
      </c>
      <c r="AJ405" s="11">
        <f t="shared" si="101"/>
        <v>0</v>
      </c>
      <c r="AK405" s="11">
        <f t="shared" si="102"/>
        <v>0</v>
      </c>
      <c r="AL405" s="11" t="str">
        <f t="shared" si="103"/>
        <v/>
      </c>
      <c r="AM405" s="11" t="str">
        <f t="shared" si="104"/>
        <v/>
      </c>
      <c r="AN405" s="11" t="str">
        <f>IF(AND($O405=$B$4,OR($Q405="COMMUN",$Q405=$D$4),$R405="POS"),COUNTIFS($O$83:$O405,$B$4,$Q$83:$Q405,"COMMUN",$R$83:$R405,"POS")+COUNTIFS($O$83:$O405,$B$4,$Q$83:$Q405,$D$4,$R$83:$R405,"POS"),"")</f>
        <v/>
      </c>
      <c r="AO405" s="11" t="str">
        <f t="shared" si="105"/>
        <v/>
      </c>
      <c r="AP405" s="11" t="str">
        <f t="shared" si="106"/>
        <v/>
      </c>
      <c r="AQ405" s="11">
        <f t="shared" si="107"/>
        <v>0</v>
      </c>
    </row>
    <row r="406" spans="12:43" ht="21.95" customHeight="1">
      <c r="L406" s="46"/>
      <c r="M406" s="46"/>
      <c r="N406" s="44" t="s">
        <v>1498</v>
      </c>
      <c r="O406" s="44" t="s">
        <v>218</v>
      </c>
      <c r="P406" s="44">
        <v>4</v>
      </c>
      <c r="Q406" s="44" t="s">
        <v>51</v>
      </c>
      <c r="R406" s="44" t="s">
        <v>52</v>
      </c>
      <c r="S406" s="44">
        <v>0</v>
      </c>
      <c r="T406" s="44">
        <v>0</v>
      </c>
      <c r="U406" s="44" t="s">
        <v>620</v>
      </c>
      <c r="V406" s="44" t="s">
        <v>1499</v>
      </c>
      <c r="W406" s="44"/>
      <c r="X406" s="44"/>
      <c r="Y406" s="44"/>
      <c r="Z406" s="44"/>
      <c r="AA406" s="44"/>
      <c r="AB406" s="44" t="s">
        <v>625</v>
      </c>
      <c r="AC406" s="44" t="s">
        <v>626</v>
      </c>
      <c r="AD406" s="44" t="s">
        <v>813</v>
      </c>
      <c r="AE406" s="44" t="s">
        <v>550</v>
      </c>
      <c r="AF406" s="11">
        <f t="shared" si="97"/>
        <v>0</v>
      </c>
      <c r="AG406" s="11">
        <f t="shared" si="98"/>
        <v>0</v>
      </c>
      <c r="AH406" s="11">
        <f t="shared" si="99"/>
        <v>0</v>
      </c>
      <c r="AI406" s="11">
        <f t="shared" si="100"/>
        <v>0</v>
      </c>
      <c r="AJ406" s="11">
        <f t="shared" si="101"/>
        <v>0</v>
      </c>
      <c r="AK406" s="11">
        <f t="shared" si="102"/>
        <v>0</v>
      </c>
      <c r="AL406" s="11" t="str">
        <f t="shared" si="103"/>
        <v/>
      </c>
      <c r="AM406" s="11" t="str">
        <f t="shared" si="104"/>
        <v/>
      </c>
      <c r="AN406" s="11" t="str">
        <f>IF(AND($O406=$B$4,OR($Q406="COMMUN",$Q406=$D$4),$R406="POS"),COUNTIFS($O$83:$O406,$B$4,$Q$83:$Q406,"COMMUN",$R$83:$R406,"POS")+COUNTIFS($O$83:$O406,$B$4,$Q$83:$Q406,$D$4,$R$83:$R406,"POS"),"")</f>
        <v/>
      </c>
      <c r="AO406" s="11" t="str">
        <f t="shared" si="105"/>
        <v/>
      </c>
      <c r="AP406" s="11" t="str">
        <f t="shared" si="106"/>
        <v/>
      </c>
      <c r="AQ406" s="11">
        <f t="shared" si="107"/>
        <v>0</v>
      </c>
    </row>
    <row r="407" spans="12:43" ht="21.95" customHeight="1">
      <c r="L407" s="46"/>
      <c r="M407" s="46"/>
      <c r="N407" s="44" t="s">
        <v>1500</v>
      </c>
      <c r="O407" s="44" t="s">
        <v>218</v>
      </c>
      <c r="P407" s="44">
        <v>5</v>
      </c>
      <c r="Q407" s="44" t="s">
        <v>51</v>
      </c>
      <c r="R407" s="44" t="s">
        <v>52</v>
      </c>
      <c r="S407" s="44">
        <v>0</v>
      </c>
      <c r="T407" s="44">
        <v>0</v>
      </c>
      <c r="U407" s="44" t="s">
        <v>620</v>
      </c>
      <c r="V407" s="44" t="s">
        <v>1501</v>
      </c>
      <c r="W407" s="44"/>
      <c r="X407" s="44"/>
      <c r="Y407" s="44"/>
      <c r="Z407" s="44"/>
      <c r="AA407" s="44"/>
      <c r="AB407" s="44" t="s">
        <v>625</v>
      </c>
      <c r="AC407" s="44" t="s">
        <v>626</v>
      </c>
      <c r="AD407" s="44" t="s">
        <v>813</v>
      </c>
      <c r="AE407" s="44" t="s">
        <v>550</v>
      </c>
      <c r="AF407" s="11">
        <f t="shared" si="97"/>
        <v>0</v>
      </c>
      <c r="AG407" s="11">
        <f t="shared" si="98"/>
        <v>0</v>
      </c>
      <c r="AH407" s="11">
        <f t="shared" si="99"/>
        <v>0</v>
      </c>
      <c r="AI407" s="11">
        <f t="shared" si="100"/>
        <v>0</v>
      </c>
      <c r="AJ407" s="11">
        <f t="shared" si="101"/>
        <v>0</v>
      </c>
      <c r="AK407" s="11">
        <f t="shared" si="102"/>
        <v>0</v>
      </c>
      <c r="AL407" s="11" t="str">
        <f t="shared" si="103"/>
        <v/>
      </c>
      <c r="AM407" s="11" t="str">
        <f t="shared" si="104"/>
        <v/>
      </c>
      <c r="AN407" s="11" t="str">
        <f>IF(AND($O407=$B$4,OR($Q407="COMMUN",$Q407=$D$4),$R407="POS"),COUNTIFS($O$83:$O407,$B$4,$Q$83:$Q407,"COMMUN",$R$83:$R407,"POS")+COUNTIFS($O$83:$O407,$B$4,$Q$83:$Q407,$D$4,$R$83:$R407,"POS"),"")</f>
        <v/>
      </c>
      <c r="AO407" s="11" t="str">
        <f t="shared" si="105"/>
        <v/>
      </c>
      <c r="AP407" s="11" t="str">
        <f t="shared" si="106"/>
        <v/>
      </c>
      <c r="AQ407" s="11">
        <f t="shared" si="107"/>
        <v>0</v>
      </c>
    </row>
    <row r="408" spans="12:43" ht="21.95" customHeight="1">
      <c r="L408" s="46"/>
      <c r="M408" s="46"/>
      <c r="N408" s="44" t="s">
        <v>1502</v>
      </c>
      <c r="O408" s="44" t="s">
        <v>220</v>
      </c>
      <c r="P408" s="44">
        <v>1</v>
      </c>
      <c r="Q408" s="44" t="s">
        <v>51</v>
      </c>
      <c r="R408" s="44" t="s">
        <v>52</v>
      </c>
      <c r="S408" s="44">
        <v>0</v>
      </c>
      <c r="T408" s="44">
        <v>0</v>
      </c>
      <c r="U408" s="44" t="s">
        <v>620</v>
      </c>
      <c r="V408" s="44" t="s">
        <v>1503</v>
      </c>
      <c r="W408" s="44"/>
      <c r="X408" s="44"/>
      <c r="Y408" s="44"/>
      <c r="Z408" s="44"/>
      <c r="AA408" s="44"/>
      <c r="AB408" s="44" t="s">
        <v>625</v>
      </c>
      <c r="AC408" s="44" t="s">
        <v>626</v>
      </c>
      <c r="AD408" s="44" t="s">
        <v>813</v>
      </c>
      <c r="AE408" s="44" t="s">
        <v>550</v>
      </c>
      <c r="AF408" s="11">
        <f t="shared" si="97"/>
        <v>0</v>
      </c>
      <c r="AG408" s="11">
        <f t="shared" si="98"/>
        <v>0</v>
      </c>
      <c r="AH408" s="11">
        <f t="shared" si="99"/>
        <v>0</v>
      </c>
      <c r="AI408" s="11">
        <f t="shared" si="100"/>
        <v>0</v>
      </c>
      <c r="AJ408" s="11">
        <f t="shared" si="101"/>
        <v>0</v>
      </c>
      <c r="AK408" s="11">
        <f t="shared" si="102"/>
        <v>0</v>
      </c>
      <c r="AL408" s="11" t="str">
        <f t="shared" si="103"/>
        <v/>
      </c>
      <c r="AM408" s="11" t="str">
        <f t="shared" si="104"/>
        <v/>
      </c>
      <c r="AN408" s="11" t="str">
        <f>IF(AND($O408=$B$4,OR($Q408="COMMUN",$Q408=$D$4),$R408="POS"),COUNTIFS($O$83:$O408,$B$4,$Q$83:$Q408,"COMMUN",$R$83:$R408,"POS")+COUNTIFS($O$83:$O408,$B$4,$Q$83:$Q408,$D$4,$R$83:$R408,"POS"),"")</f>
        <v/>
      </c>
      <c r="AO408" s="11" t="str">
        <f t="shared" si="105"/>
        <v/>
      </c>
      <c r="AP408" s="11" t="str">
        <f t="shared" si="106"/>
        <v/>
      </c>
      <c r="AQ408" s="11">
        <f t="shared" si="107"/>
        <v>0</v>
      </c>
    </row>
    <row r="409" spans="12:43" ht="21.95" customHeight="1">
      <c r="L409" s="46"/>
      <c r="M409" s="46"/>
      <c r="N409" s="44" t="s">
        <v>1504</v>
      </c>
      <c r="O409" s="44" t="s">
        <v>220</v>
      </c>
      <c r="P409" s="44">
        <v>2</v>
      </c>
      <c r="Q409" s="44" t="s">
        <v>51</v>
      </c>
      <c r="R409" s="44" t="s">
        <v>52</v>
      </c>
      <c r="S409" s="44">
        <v>0</v>
      </c>
      <c r="T409" s="44">
        <v>0</v>
      </c>
      <c r="U409" s="44" t="s">
        <v>620</v>
      </c>
      <c r="V409" s="44" t="s">
        <v>1505</v>
      </c>
      <c r="W409" s="44"/>
      <c r="X409" s="44"/>
      <c r="Y409" s="44"/>
      <c r="Z409" s="44"/>
      <c r="AA409" s="44"/>
      <c r="AB409" s="44" t="s">
        <v>625</v>
      </c>
      <c r="AC409" s="44" t="s">
        <v>626</v>
      </c>
      <c r="AD409" s="44" t="s">
        <v>813</v>
      </c>
      <c r="AE409" s="44" t="s">
        <v>550</v>
      </c>
      <c r="AF409" s="11">
        <f t="shared" si="97"/>
        <v>0</v>
      </c>
      <c r="AG409" s="11">
        <f t="shared" si="98"/>
        <v>0</v>
      </c>
      <c r="AH409" s="11">
        <f t="shared" si="99"/>
        <v>0</v>
      </c>
      <c r="AI409" s="11">
        <f t="shared" si="100"/>
        <v>0</v>
      </c>
      <c r="AJ409" s="11">
        <f t="shared" si="101"/>
        <v>0</v>
      </c>
      <c r="AK409" s="11">
        <f t="shared" si="102"/>
        <v>0</v>
      </c>
      <c r="AL409" s="11" t="str">
        <f t="shared" si="103"/>
        <v/>
      </c>
      <c r="AM409" s="11" t="str">
        <f t="shared" si="104"/>
        <v/>
      </c>
      <c r="AN409" s="11" t="str">
        <f>IF(AND($O409=$B$4,OR($Q409="COMMUN",$Q409=$D$4),$R409="POS"),COUNTIFS($O$83:$O409,$B$4,$Q$83:$Q409,"COMMUN",$R$83:$R409,"POS")+COUNTIFS($O$83:$O409,$B$4,$Q$83:$Q409,$D$4,$R$83:$R409,"POS"),"")</f>
        <v/>
      </c>
      <c r="AO409" s="11" t="str">
        <f t="shared" si="105"/>
        <v/>
      </c>
      <c r="AP409" s="11" t="str">
        <f t="shared" si="106"/>
        <v/>
      </c>
      <c r="AQ409" s="11">
        <f t="shared" si="107"/>
        <v>0</v>
      </c>
    </row>
    <row r="410" spans="12:43" ht="21.95" customHeight="1">
      <c r="L410" s="46"/>
      <c r="M410" s="46"/>
      <c r="N410" s="44" t="s">
        <v>1506</v>
      </c>
      <c r="O410" s="44" t="s">
        <v>220</v>
      </c>
      <c r="P410" s="44">
        <v>3</v>
      </c>
      <c r="Q410" s="44" t="s">
        <v>51</v>
      </c>
      <c r="R410" s="44" t="s">
        <v>52</v>
      </c>
      <c r="S410" s="44">
        <v>0</v>
      </c>
      <c r="T410" s="44">
        <v>0</v>
      </c>
      <c r="U410" s="44" t="s">
        <v>620</v>
      </c>
      <c r="V410" s="44" t="s">
        <v>1507</v>
      </c>
      <c r="W410" s="44"/>
      <c r="X410" s="44"/>
      <c r="Y410" s="44"/>
      <c r="Z410" s="44"/>
      <c r="AA410" s="44"/>
      <c r="AB410" s="44" t="s">
        <v>625</v>
      </c>
      <c r="AC410" s="44" t="s">
        <v>626</v>
      </c>
      <c r="AD410" s="44" t="s">
        <v>813</v>
      </c>
      <c r="AE410" s="44" t="s">
        <v>550</v>
      </c>
      <c r="AF410" s="11">
        <f t="shared" si="97"/>
        <v>0</v>
      </c>
      <c r="AG410" s="11">
        <f t="shared" si="98"/>
        <v>0</v>
      </c>
      <c r="AH410" s="11">
        <f t="shared" si="99"/>
        <v>0</v>
      </c>
      <c r="AI410" s="11">
        <f t="shared" si="100"/>
        <v>0</v>
      </c>
      <c r="AJ410" s="11">
        <f t="shared" si="101"/>
        <v>0</v>
      </c>
      <c r="AK410" s="11">
        <f t="shared" si="102"/>
        <v>0</v>
      </c>
      <c r="AL410" s="11" t="str">
        <f t="shared" si="103"/>
        <v/>
      </c>
      <c r="AM410" s="11" t="str">
        <f t="shared" si="104"/>
        <v/>
      </c>
      <c r="AN410" s="11" t="str">
        <f>IF(AND($O410=$B$4,OR($Q410="COMMUN",$Q410=$D$4),$R410="POS"),COUNTIFS($O$83:$O410,$B$4,$Q$83:$Q410,"COMMUN",$R$83:$R410,"POS")+COUNTIFS($O$83:$O410,$B$4,$Q$83:$Q410,$D$4,$R$83:$R410,"POS"),"")</f>
        <v/>
      </c>
      <c r="AO410" s="11" t="str">
        <f t="shared" si="105"/>
        <v/>
      </c>
      <c r="AP410" s="11" t="str">
        <f t="shared" si="106"/>
        <v/>
      </c>
      <c r="AQ410" s="11">
        <f t="shared" si="107"/>
        <v>0</v>
      </c>
    </row>
    <row r="411" spans="12:43" ht="21.95" customHeight="1">
      <c r="L411" s="46"/>
      <c r="M411" s="46"/>
      <c r="N411" s="44" t="s">
        <v>1508</v>
      </c>
      <c r="O411" s="44" t="s">
        <v>220</v>
      </c>
      <c r="P411" s="44">
        <v>4</v>
      </c>
      <c r="Q411" s="44" t="s">
        <v>51</v>
      </c>
      <c r="R411" s="44" t="s">
        <v>52</v>
      </c>
      <c r="S411" s="44">
        <v>0</v>
      </c>
      <c r="T411" s="44">
        <v>0</v>
      </c>
      <c r="U411" s="44" t="s">
        <v>620</v>
      </c>
      <c r="V411" s="44" t="s">
        <v>1509</v>
      </c>
      <c r="W411" s="44"/>
      <c r="X411" s="44"/>
      <c r="Y411" s="44"/>
      <c r="Z411" s="44"/>
      <c r="AA411" s="44"/>
      <c r="AB411" s="44" t="s">
        <v>625</v>
      </c>
      <c r="AC411" s="44" t="s">
        <v>626</v>
      </c>
      <c r="AD411" s="44" t="s">
        <v>813</v>
      </c>
      <c r="AE411" s="44" t="s">
        <v>550</v>
      </c>
      <c r="AF411" s="11">
        <f t="shared" si="97"/>
        <v>0</v>
      </c>
      <c r="AG411" s="11">
        <f t="shared" si="98"/>
        <v>0</v>
      </c>
      <c r="AH411" s="11">
        <f t="shared" si="99"/>
        <v>0</v>
      </c>
      <c r="AI411" s="11">
        <f t="shared" si="100"/>
        <v>0</v>
      </c>
      <c r="AJ411" s="11">
        <f t="shared" si="101"/>
        <v>0</v>
      </c>
      <c r="AK411" s="11">
        <f t="shared" si="102"/>
        <v>0</v>
      </c>
      <c r="AL411" s="11" t="str">
        <f t="shared" si="103"/>
        <v/>
      </c>
      <c r="AM411" s="11" t="str">
        <f t="shared" si="104"/>
        <v/>
      </c>
      <c r="AN411" s="11" t="str">
        <f>IF(AND($O411=$B$4,OR($Q411="COMMUN",$Q411=$D$4),$R411="POS"),COUNTIFS($O$83:$O411,$B$4,$Q$83:$Q411,"COMMUN",$R$83:$R411,"POS")+COUNTIFS($O$83:$O411,$B$4,$Q$83:$Q411,$D$4,$R$83:$R411,"POS"),"")</f>
        <v/>
      </c>
      <c r="AO411" s="11" t="str">
        <f t="shared" si="105"/>
        <v/>
      </c>
      <c r="AP411" s="11" t="str">
        <f t="shared" si="106"/>
        <v/>
      </c>
      <c r="AQ411" s="11">
        <f t="shared" si="107"/>
        <v>0</v>
      </c>
    </row>
    <row r="412" spans="12:43" ht="21.95" customHeight="1">
      <c r="L412" s="46"/>
      <c r="M412" s="46"/>
      <c r="N412" s="44" t="s">
        <v>1510</v>
      </c>
      <c r="O412" s="44" t="s">
        <v>220</v>
      </c>
      <c r="P412" s="44">
        <v>5</v>
      </c>
      <c r="Q412" s="44" t="s">
        <v>51</v>
      </c>
      <c r="R412" s="44" t="s">
        <v>52</v>
      </c>
      <c r="S412" s="44">
        <v>0</v>
      </c>
      <c r="T412" s="44">
        <v>0</v>
      </c>
      <c r="U412" s="44" t="s">
        <v>620</v>
      </c>
      <c r="V412" s="44" t="s">
        <v>1511</v>
      </c>
      <c r="W412" s="44"/>
      <c r="X412" s="44"/>
      <c r="Y412" s="44"/>
      <c r="Z412" s="44"/>
      <c r="AA412" s="44"/>
      <c r="AB412" s="44" t="s">
        <v>625</v>
      </c>
      <c r="AC412" s="44" t="s">
        <v>626</v>
      </c>
      <c r="AD412" s="44" t="s">
        <v>813</v>
      </c>
      <c r="AE412" s="44" t="s">
        <v>550</v>
      </c>
      <c r="AF412" s="11">
        <f t="shared" si="97"/>
        <v>0</v>
      </c>
      <c r="AG412" s="11">
        <f t="shared" si="98"/>
        <v>0</v>
      </c>
      <c r="AH412" s="11">
        <f t="shared" si="99"/>
        <v>0</v>
      </c>
      <c r="AI412" s="11">
        <f t="shared" si="100"/>
        <v>0</v>
      </c>
      <c r="AJ412" s="11">
        <f t="shared" si="101"/>
        <v>0</v>
      </c>
      <c r="AK412" s="11">
        <f t="shared" si="102"/>
        <v>0</v>
      </c>
      <c r="AL412" s="11" t="str">
        <f t="shared" si="103"/>
        <v/>
      </c>
      <c r="AM412" s="11" t="str">
        <f t="shared" si="104"/>
        <v/>
      </c>
      <c r="AN412" s="11" t="str">
        <f>IF(AND($O412=$B$4,OR($Q412="COMMUN",$Q412=$D$4),$R412="POS"),COUNTIFS($O$83:$O412,$B$4,$Q$83:$Q412,"COMMUN",$R$83:$R412,"POS")+COUNTIFS($O$83:$O412,$B$4,$Q$83:$Q412,$D$4,$R$83:$R412,"POS"),"")</f>
        <v/>
      </c>
      <c r="AO412" s="11" t="str">
        <f t="shared" si="105"/>
        <v/>
      </c>
      <c r="AP412" s="11" t="str">
        <f t="shared" si="106"/>
        <v/>
      </c>
      <c r="AQ412" s="11">
        <f t="shared" si="107"/>
        <v>0</v>
      </c>
    </row>
    <row r="413" spans="12:43" ht="21.95" customHeight="1">
      <c r="L413" s="46"/>
      <c r="M413" s="46"/>
      <c r="N413" s="44" t="s">
        <v>1512</v>
      </c>
      <c r="O413" s="44" t="s">
        <v>115</v>
      </c>
      <c r="P413" s="44">
        <v>1</v>
      </c>
      <c r="Q413" s="44" t="s">
        <v>51</v>
      </c>
      <c r="R413" s="44" t="s">
        <v>52</v>
      </c>
      <c r="S413" s="44">
        <v>0</v>
      </c>
      <c r="T413" s="44">
        <v>0</v>
      </c>
      <c r="U413" s="44" t="s">
        <v>620</v>
      </c>
      <c r="V413" s="44" t="s">
        <v>1513</v>
      </c>
      <c r="W413" s="44"/>
      <c r="X413" s="44"/>
      <c r="Y413" s="44"/>
      <c r="Z413" s="44"/>
      <c r="AA413" s="44"/>
      <c r="AB413" s="44" t="s">
        <v>625</v>
      </c>
      <c r="AC413" s="44" t="s">
        <v>626</v>
      </c>
      <c r="AD413" s="44" t="s">
        <v>813</v>
      </c>
      <c r="AE413" s="44" t="s">
        <v>550</v>
      </c>
      <c r="AF413" s="11">
        <f t="shared" si="97"/>
        <v>0</v>
      </c>
      <c r="AG413" s="11">
        <f t="shared" si="98"/>
        <v>0</v>
      </c>
      <c r="AH413" s="11">
        <f t="shared" si="99"/>
        <v>0</v>
      </c>
      <c r="AI413" s="11">
        <f t="shared" si="100"/>
        <v>0</v>
      </c>
      <c r="AJ413" s="11">
        <f t="shared" si="101"/>
        <v>0</v>
      </c>
      <c r="AK413" s="11">
        <f t="shared" si="102"/>
        <v>0</v>
      </c>
      <c r="AL413" s="11" t="str">
        <f t="shared" si="103"/>
        <v/>
      </c>
      <c r="AM413" s="11" t="str">
        <f t="shared" si="104"/>
        <v/>
      </c>
      <c r="AN413" s="11" t="str">
        <f>IF(AND($O413=$B$4,OR($Q413="COMMUN",$Q413=$D$4),$R413="POS"),COUNTIFS($O$83:$O413,$B$4,$Q$83:$Q413,"COMMUN",$R$83:$R413,"POS")+COUNTIFS($O$83:$O413,$B$4,$Q$83:$Q413,$D$4,$R$83:$R413,"POS"),"")</f>
        <v/>
      </c>
      <c r="AO413" s="11" t="str">
        <f t="shared" si="105"/>
        <v/>
      </c>
      <c r="AP413" s="11" t="str">
        <f t="shared" si="106"/>
        <v/>
      </c>
      <c r="AQ413" s="11">
        <f t="shared" si="107"/>
        <v>0</v>
      </c>
    </row>
    <row r="414" spans="12:43" ht="21.95" customHeight="1">
      <c r="L414" s="46"/>
      <c r="M414" s="46"/>
      <c r="N414" s="44" t="s">
        <v>1514</v>
      </c>
      <c r="O414" s="44" t="s">
        <v>115</v>
      </c>
      <c r="P414" s="44">
        <v>2</v>
      </c>
      <c r="Q414" s="44" t="s">
        <v>51</v>
      </c>
      <c r="R414" s="44" t="s">
        <v>52</v>
      </c>
      <c r="S414" s="44">
        <v>0</v>
      </c>
      <c r="T414" s="44">
        <v>0</v>
      </c>
      <c r="U414" s="44" t="s">
        <v>620</v>
      </c>
      <c r="V414" s="44" t="s">
        <v>1515</v>
      </c>
      <c r="W414" s="44"/>
      <c r="X414" s="44"/>
      <c r="Y414" s="44"/>
      <c r="Z414" s="44"/>
      <c r="AA414" s="44"/>
      <c r="AB414" s="44" t="s">
        <v>625</v>
      </c>
      <c r="AC414" s="44" t="s">
        <v>626</v>
      </c>
      <c r="AD414" s="44" t="s">
        <v>813</v>
      </c>
      <c r="AE414" s="44" t="s">
        <v>550</v>
      </c>
      <c r="AF414" s="11">
        <f t="shared" si="97"/>
        <v>0</v>
      </c>
      <c r="AG414" s="11">
        <f t="shared" si="98"/>
        <v>0</v>
      </c>
      <c r="AH414" s="11">
        <f t="shared" si="99"/>
        <v>0</v>
      </c>
      <c r="AI414" s="11">
        <f t="shared" si="100"/>
        <v>0</v>
      </c>
      <c r="AJ414" s="11">
        <f t="shared" si="101"/>
        <v>0</v>
      </c>
      <c r="AK414" s="11">
        <f t="shared" si="102"/>
        <v>0</v>
      </c>
      <c r="AL414" s="11" t="str">
        <f t="shared" si="103"/>
        <v/>
      </c>
      <c r="AM414" s="11" t="str">
        <f t="shared" si="104"/>
        <v/>
      </c>
      <c r="AN414" s="11" t="str">
        <f>IF(AND($O414=$B$4,OR($Q414="COMMUN",$Q414=$D$4),$R414="POS"),COUNTIFS($O$83:$O414,$B$4,$Q$83:$Q414,"COMMUN",$R$83:$R414,"POS")+COUNTIFS($O$83:$O414,$B$4,$Q$83:$Q414,$D$4,$R$83:$R414,"POS"),"")</f>
        <v/>
      </c>
      <c r="AO414" s="11" t="str">
        <f t="shared" si="105"/>
        <v/>
      </c>
      <c r="AP414" s="11" t="str">
        <f t="shared" si="106"/>
        <v/>
      </c>
      <c r="AQ414" s="11">
        <f t="shared" si="107"/>
        <v>0</v>
      </c>
    </row>
    <row r="415" spans="12:43" ht="21.95" customHeight="1">
      <c r="L415" s="46"/>
      <c r="M415" s="46"/>
      <c r="N415" s="44" t="s">
        <v>1516</v>
      </c>
      <c r="O415" s="44" t="s">
        <v>115</v>
      </c>
      <c r="P415" s="44">
        <v>3</v>
      </c>
      <c r="Q415" s="44" t="s">
        <v>51</v>
      </c>
      <c r="R415" s="44" t="s">
        <v>52</v>
      </c>
      <c r="S415" s="44">
        <v>0</v>
      </c>
      <c r="T415" s="44">
        <v>0</v>
      </c>
      <c r="U415" s="44" t="s">
        <v>620</v>
      </c>
      <c r="V415" s="44" t="s">
        <v>1517</v>
      </c>
      <c r="W415" s="44"/>
      <c r="X415" s="44"/>
      <c r="Y415" s="44"/>
      <c r="Z415" s="44"/>
      <c r="AA415" s="44"/>
      <c r="AB415" s="44" t="s">
        <v>625</v>
      </c>
      <c r="AC415" s="44" t="s">
        <v>626</v>
      </c>
      <c r="AD415" s="44" t="s">
        <v>813</v>
      </c>
      <c r="AE415" s="44" t="s">
        <v>550</v>
      </c>
      <c r="AF415" s="11">
        <f t="shared" si="97"/>
        <v>0</v>
      </c>
      <c r="AG415" s="11">
        <f t="shared" si="98"/>
        <v>0</v>
      </c>
      <c r="AH415" s="11">
        <f t="shared" si="99"/>
        <v>0</v>
      </c>
      <c r="AI415" s="11">
        <f t="shared" si="100"/>
        <v>0</v>
      </c>
      <c r="AJ415" s="11">
        <f t="shared" si="101"/>
        <v>0</v>
      </c>
      <c r="AK415" s="11">
        <f t="shared" si="102"/>
        <v>0</v>
      </c>
      <c r="AL415" s="11" t="str">
        <f t="shared" si="103"/>
        <v/>
      </c>
      <c r="AM415" s="11" t="str">
        <f t="shared" si="104"/>
        <v/>
      </c>
      <c r="AN415" s="11" t="str">
        <f>IF(AND($O415=$B$4,OR($Q415="COMMUN",$Q415=$D$4),$R415="POS"),COUNTIFS($O$83:$O415,$B$4,$Q$83:$Q415,"COMMUN",$R$83:$R415,"POS")+COUNTIFS($O$83:$O415,$B$4,$Q$83:$Q415,$D$4,$R$83:$R415,"POS"),"")</f>
        <v/>
      </c>
      <c r="AO415" s="11" t="str">
        <f t="shared" si="105"/>
        <v/>
      </c>
      <c r="AP415" s="11" t="str">
        <f t="shared" si="106"/>
        <v/>
      </c>
      <c r="AQ415" s="11">
        <f t="shared" si="107"/>
        <v>0</v>
      </c>
    </row>
    <row r="416" spans="12:43" ht="21.95" customHeight="1">
      <c r="L416" s="46"/>
      <c r="M416" s="46"/>
      <c r="N416" s="44" t="s">
        <v>1518</v>
      </c>
      <c r="O416" s="44" t="s">
        <v>115</v>
      </c>
      <c r="P416" s="44">
        <v>4</v>
      </c>
      <c r="Q416" s="44" t="s">
        <v>51</v>
      </c>
      <c r="R416" s="44" t="s">
        <v>52</v>
      </c>
      <c r="S416" s="44">
        <v>0</v>
      </c>
      <c r="T416" s="44">
        <v>0</v>
      </c>
      <c r="U416" s="44" t="s">
        <v>620</v>
      </c>
      <c r="V416" s="44" t="s">
        <v>1519</v>
      </c>
      <c r="W416" s="44"/>
      <c r="X416" s="44"/>
      <c r="Y416" s="44"/>
      <c r="Z416" s="44"/>
      <c r="AA416" s="44"/>
      <c r="AB416" s="44" t="s">
        <v>625</v>
      </c>
      <c r="AC416" s="44" t="s">
        <v>626</v>
      </c>
      <c r="AD416" s="44" t="s">
        <v>813</v>
      </c>
      <c r="AE416" s="44" t="s">
        <v>550</v>
      </c>
      <c r="AF416" s="11">
        <f t="shared" si="97"/>
        <v>0</v>
      </c>
      <c r="AG416" s="11">
        <f t="shared" si="98"/>
        <v>0</v>
      </c>
      <c r="AH416" s="11">
        <f t="shared" si="99"/>
        <v>0</v>
      </c>
      <c r="AI416" s="11">
        <f t="shared" si="100"/>
        <v>0</v>
      </c>
      <c r="AJ416" s="11">
        <f t="shared" si="101"/>
        <v>0</v>
      </c>
      <c r="AK416" s="11">
        <f t="shared" si="102"/>
        <v>0</v>
      </c>
      <c r="AL416" s="11" t="str">
        <f t="shared" si="103"/>
        <v/>
      </c>
      <c r="AM416" s="11" t="str">
        <f t="shared" si="104"/>
        <v/>
      </c>
      <c r="AN416" s="11" t="str">
        <f>IF(AND($O416=$B$4,OR($Q416="COMMUN",$Q416=$D$4),$R416="POS"),COUNTIFS($O$83:$O416,$B$4,$Q$83:$Q416,"COMMUN",$R$83:$R416,"POS")+COUNTIFS($O$83:$O416,$B$4,$Q$83:$Q416,$D$4,$R$83:$R416,"POS"),"")</f>
        <v/>
      </c>
      <c r="AO416" s="11" t="str">
        <f t="shared" si="105"/>
        <v/>
      </c>
      <c r="AP416" s="11" t="str">
        <f t="shared" si="106"/>
        <v/>
      </c>
      <c r="AQ416" s="11">
        <f t="shared" si="107"/>
        <v>0</v>
      </c>
    </row>
    <row r="417" spans="12:43" ht="21.95" customHeight="1">
      <c r="L417" s="46"/>
      <c r="M417" s="46"/>
      <c r="N417" s="44" t="s">
        <v>1520</v>
      </c>
      <c r="O417" s="44" t="s">
        <v>115</v>
      </c>
      <c r="P417" s="44">
        <v>5</v>
      </c>
      <c r="Q417" s="44" t="s">
        <v>51</v>
      </c>
      <c r="R417" s="44" t="s">
        <v>52</v>
      </c>
      <c r="S417" s="44">
        <v>0</v>
      </c>
      <c r="T417" s="44">
        <v>0</v>
      </c>
      <c r="U417" s="44" t="s">
        <v>620</v>
      </c>
      <c r="V417" s="44" t="s">
        <v>1521</v>
      </c>
      <c r="W417" s="44"/>
      <c r="X417" s="44"/>
      <c r="Y417" s="44"/>
      <c r="Z417" s="44"/>
      <c r="AA417" s="44"/>
      <c r="AB417" s="44" t="s">
        <v>625</v>
      </c>
      <c r="AC417" s="44" t="s">
        <v>626</v>
      </c>
      <c r="AD417" s="44" t="s">
        <v>813</v>
      </c>
      <c r="AE417" s="44" t="s">
        <v>550</v>
      </c>
      <c r="AF417" s="11">
        <f t="shared" si="97"/>
        <v>0</v>
      </c>
      <c r="AG417" s="11">
        <f t="shared" si="98"/>
        <v>0</v>
      </c>
      <c r="AH417" s="11">
        <f t="shared" si="99"/>
        <v>0</v>
      </c>
      <c r="AI417" s="11">
        <f t="shared" si="100"/>
        <v>0</v>
      </c>
      <c r="AJ417" s="11">
        <f t="shared" si="101"/>
        <v>0</v>
      </c>
      <c r="AK417" s="11">
        <f t="shared" si="102"/>
        <v>0</v>
      </c>
      <c r="AL417" s="11" t="str">
        <f t="shared" si="103"/>
        <v/>
      </c>
      <c r="AM417" s="11" t="str">
        <f t="shared" si="104"/>
        <v/>
      </c>
      <c r="AN417" s="11" t="str">
        <f>IF(AND($O417=$B$4,OR($Q417="COMMUN",$Q417=$D$4),$R417="POS"),COUNTIFS($O$83:$O417,$B$4,$Q$83:$Q417,"COMMUN",$R$83:$R417,"POS")+COUNTIFS($O$83:$O417,$B$4,$Q$83:$Q417,$D$4,$R$83:$R417,"POS"),"")</f>
        <v/>
      </c>
      <c r="AO417" s="11" t="str">
        <f t="shared" si="105"/>
        <v/>
      </c>
      <c r="AP417" s="11" t="str">
        <f t="shared" si="106"/>
        <v/>
      </c>
      <c r="AQ417" s="11">
        <f t="shared" si="107"/>
        <v>0</v>
      </c>
    </row>
    <row r="418" spans="12:43" ht="21.95" customHeight="1">
      <c r="L418" s="46"/>
      <c r="M418" s="46"/>
      <c r="N418" s="44" t="s">
        <v>1522</v>
      </c>
      <c r="O418" s="44" t="s">
        <v>223</v>
      </c>
      <c r="P418" s="44">
        <v>1</v>
      </c>
      <c r="Q418" s="44" t="s">
        <v>51</v>
      </c>
      <c r="R418" s="44" t="s">
        <v>52</v>
      </c>
      <c r="S418" s="44">
        <v>0</v>
      </c>
      <c r="T418" s="44">
        <v>0</v>
      </c>
      <c r="U418" s="44" t="s">
        <v>620</v>
      </c>
      <c r="V418" s="44" t="s">
        <v>1523</v>
      </c>
      <c r="W418" s="44"/>
      <c r="X418" s="44"/>
      <c r="Y418" s="44"/>
      <c r="Z418" s="44"/>
      <c r="AA418" s="44"/>
      <c r="AB418" s="44" t="s">
        <v>625</v>
      </c>
      <c r="AC418" s="44" t="s">
        <v>626</v>
      </c>
      <c r="AD418" s="44" t="s">
        <v>813</v>
      </c>
      <c r="AE418" s="44" t="s">
        <v>550</v>
      </c>
      <c r="AF418" s="11">
        <f t="shared" si="97"/>
        <v>0</v>
      </c>
      <c r="AG418" s="11">
        <f t="shared" si="98"/>
        <v>0</v>
      </c>
      <c r="AH418" s="11">
        <f t="shared" si="99"/>
        <v>0</v>
      </c>
      <c r="AI418" s="11">
        <f t="shared" si="100"/>
        <v>0</v>
      </c>
      <c r="AJ418" s="11">
        <f t="shared" si="101"/>
        <v>0</v>
      </c>
      <c r="AK418" s="11">
        <f t="shared" si="102"/>
        <v>0</v>
      </c>
      <c r="AL418" s="11" t="str">
        <f t="shared" si="103"/>
        <v/>
      </c>
      <c r="AM418" s="11" t="str">
        <f t="shared" si="104"/>
        <v/>
      </c>
      <c r="AN418" s="11" t="str">
        <f>IF(AND($O418=$B$4,OR($Q418="COMMUN",$Q418=$D$4),$R418="POS"),COUNTIFS($O$83:$O418,$B$4,$Q$83:$Q418,"COMMUN",$R$83:$R418,"POS")+COUNTIFS($O$83:$O418,$B$4,$Q$83:$Q418,$D$4,$R$83:$R418,"POS"),"")</f>
        <v/>
      </c>
      <c r="AO418" s="11" t="str">
        <f t="shared" si="105"/>
        <v/>
      </c>
      <c r="AP418" s="11" t="str">
        <f t="shared" si="106"/>
        <v/>
      </c>
      <c r="AQ418" s="11">
        <f t="shared" si="107"/>
        <v>0</v>
      </c>
    </row>
    <row r="419" spans="12:43" ht="21.95" customHeight="1">
      <c r="L419" s="46"/>
      <c r="M419" s="46"/>
      <c r="N419" s="44" t="s">
        <v>1524</v>
      </c>
      <c r="O419" s="44" t="s">
        <v>223</v>
      </c>
      <c r="P419" s="44">
        <v>2</v>
      </c>
      <c r="Q419" s="44" t="s">
        <v>51</v>
      </c>
      <c r="R419" s="44" t="s">
        <v>52</v>
      </c>
      <c r="S419" s="44">
        <v>0</v>
      </c>
      <c r="T419" s="44">
        <v>0</v>
      </c>
      <c r="U419" s="44" t="s">
        <v>620</v>
      </c>
      <c r="V419" s="44" t="s">
        <v>1525</v>
      </c>
      <c r="W419" s="44"/>
      <c r="X419" s="44"/>
      <c r="Y419" s="44"/>
      <c r="Z419" s="44"/>
      <c r="AA419" s="44"/>
      <c r="AB419" s="44" t="s">
        <v>625</v>
      </c>
      <c r="AC419" s="44" t="s">
        <v>626</v>
      </c>
      <c r="AD419" s="44" t="s">
        <v>813</v>
      </c>
      <c r="AE419" s="44" t="s">
        <v>550</v>
      </c>
      <c r="AF419" s="11">
        <f t="shared" si="97"/>
        <v>0</v>
      </c>
      <c r="AG419" s="11">
        <f t="shared" si="98"/>
        <v>0</v>
      </c>
      <c r="AH419" s="11">
        <f t="shared" si="99"/>
        <v>0</v>
      </c>
      <c r="AI419" s="11">
        <f t="shared" si="100"/>
        <v>0</v>
      </c>
      <c r="AJ419" s="11">
        <f t="shared" si="101"/>
        <v>0</v>
      </c>
      <c r="AK419" s="11">
        <f t="shared" si="102"/>
        <v>0</v>
      </c>
      <c r="AL419" s="11" t="str">
        <f t="shared" si="103"/>
        <v/>
      </c>
      <c r="AM419" s="11" t="str">
        <f t="shared" si="104"/>
        <v/>
      </c>
      <c r="AN419" s="11" t="str">
        <f>IF(AND($O419=$B$4,OR($Q419="COMMUN",$Q419=$D$4),$R419="POS"),COUNTIFS($O$83:$O419,$B$4,$Q$83:$Q419,"COMMUN",$R$83:$R419,"POS")+COUNTIFS($O$83:$O419,$B$4,$Q$83:$Q419,$D$4,$R$83:$R419,"POS"),"")</f>
        <v/>
      </c>
      <c r="AO419" s="11" t="str">
        <f t="shared" si="105"/>
        <v/>
      </c>
      <c r="AP419" s="11" t="str">
        <f t="shared" si="106"/>
        <v/>
      </c>
      <c r="AQ419" s="11">
        <f t="shared" si="107"/>
        <v>0</v>
      </c>
    </row>
    <row r="420" spans="12:43" ht="21.95" customHeight="1">
      <c r="L420" s="46"/>
      <c r="M420" s="46"/>
      <c r="N420" s="44" t="s">
        <v>1526</v>
      </c>
      <c r="O420" s="44" t="s">
        <v>223</v>
      </c>
      <c r="P420" s="44">
        <v>3</v>
      </c>
      <c r="Q420" s="44" t="s">
        <v>51</v>
      </c>
      <c r="R420" s="44" t="s">
        <v>52</v>
      </c>
      <c r="S420" s="44">
        <v>0</v>
      </c>
      <c r="T420" s="44">
        <v>0</v>
      </c>
      <c r="U420" s="44" t="s">
        <v>620</v>
      </c>
      <c r="V420" s="44" t="s">
        <v>1527</v>
      </c>
      <c r="W420" s="44"/>
      <c r="X420" s="44"/>
      <c r="Y420" s="44"/>
      <c r="Z420" s="44"/>
      <c r="AA420" s="44"/>
      <c r="AB420" s="44" t="s">
        <v>625</v>
      </c>
      <c r="AC420" s="44" t="s">
        <v>626</v>
      </c>
      <c r="AD420" s="44" t="s">
        <v>813</v>
      </c>
      <c r="AE420" s="44" t="s">
        <v>550</v>
      </c>
      <c r="AF420" s="11">
        <f t="shared" si="97"/>
        <v>0</v>
      </c>
      <c r="AG420" s="11">
        <f t="shared" si="98"/>
        <v>0</v>
      </c>
      <c r="AH420" s="11">
        <f t="shared" si="99"/>
        <v>0</v>
      </c>
      <c r="AI420" s="11">
        <f t="shared" si="100"/>
        <v>0</v>
      </c>
      <c r="AJ420" s="11">
        <f t="shared" si="101"/>
        <v>0</v>
      </c>
      <c r="AK420" s="11">
        <f t="shared" si="102"/>
        <v>0</v>
      </c>
      <c r="AL420" s="11" t="str">
        <f t="shared" si="103"/>
        <v/>
      </c>
      <c r="AM420" s="11" t="str">
        <f t="shared" si="104"/>
        <v/>
      </c>
      <c r="AN420" s="11" t="str">
        <f>IF(AND($O420=$B$4,OR($Q420="COMMUN",$Q420=$D$4),$R420="POS"),COUNTIFS($O$83:$O420,$B$4,$Q$83:$Q420,"COMMUN",$R$83:$R420,"POS")+COUNTIFS($O$83:$O420,$B$4,$Q$83:$Q420,$D$4,$R$83:$R420,"POS"),"")</f>
        <v/>
      </c>
      <c r="AO420" s="11" t="str">
        <f t="shared" si="105"/>
        <v/>
      </c>
      <c r="AP420" s="11" t="str">
        <f t="shared" si="106"/>
        <v/>
      </c>
      <c r="AQ420" s="11">
        <f t="shared" si="107"/>
        <v>0</v>
      </c>
    </row>
    <row r="421" spans="12:43" ht="21.95" customHeight="1">
      <c r="L421" s="46"/>
      <c r="M421" s="46"/>
      <c r="N421" s="44" t="s">
        <v>1528</v>
      </c>
      <c r="O421" s="44" t="s">
        <v>223</v>
      </c>
      <c r="P421" s="44">
        <v>4</v>
      </c>
      <c r="Q421" s="44" t="s">
        <v>51</v>
      </c>
      <c r="R421" s="44" t="s">
        <v>52</v>
      </c>
      <c r="S421" s="44">
        <v>0</v>
      </c>
      <c r="T421" s="44">
        <v>0</v>
      </c>
      <c r="U421" s="44" t="s">
        <v>620</v>
      </c>
      <c r="V421" s="44" t="s">
        <v>1529</v>
      </c>
      <c r="W421" s="44"/>
      <c r="X421" s="44"/>
      <c r="Y421" s="44"/>
      <c r="Z421" s="44"/>
      <c r="AA421" s="44"/>
      <c r="AB421" s="44" t="s">
        <v>625</v>
      </c>
      <c r="AC421" s="44" t="s">
        <v>626</v>
      </c>
      <c r="AD421" s="44" t="s">
        <v>813</v>
      </c>
      <c r="AE421" s="44" t="s">
        <v>550</v>
      </c>
      <c r="AF421" s="11">
        <f t="shared" si="97"/>
        <v>0</v>
      </c>
      <c r="AG421" s="11">
        <f t="shared" si="98"/>
        <v>0</v>
      </c>
      <c r="AH421" s="11">
        <f t="shared" si="99"/>
        <v>0</v>
      </c>
      <c r="AI421" s="11">
        <f t="shared" si="100"/>
        <v>0</v>
      </c>
      <c r="AJ421" s="11">
        <f t="shared" si="101"/>
        <v>0</v>
      </c>
      <c r="AK421" s="11">
        <f t="shared" si="102"/>
        <v>0</v>
      </c>
      <c r="AL421" s="11" t="str">
        <f t="shared" si="103"/>
        <v/>
      </c>
      <c r="AM421" s="11" t="str">
        <f t="shared" si="104"/>
        <v/>
      </c>
      <c r="AN421" s="11" t="str">
        <f>IF(AND($O421=$B$4,OR($Q421="COMMUN",$Q421=$D$4),$R421="POS"),COUNTIFS($O$83:$O421,$B$4,$Q$83:$Q421,"COMMUN",$R$83:$R421,"POS")+COUNTIFS($O$83:$O421,$B$4,$Q$83:$Q421,$D$4,$R$83:$R421,"POS"),"")</f>
        <v/>
      </c>
      <c r="AO421" s="11" t="str">
        <f t="shared" si="105"/>
        <v/>
      </c>
      <c r="AP421" s="11" t="str">
        <f t="shared" si="106"/>
        <v/>
      </c>
      <c r="AQ421" s="11">
        <f t="shared" si="107"/>
        <v>0</v>
      </c>
    </row>
    <row r="422" spans="12:43" ht="21.95" customHeight="1">
      <c r="L422" s="46"/>
      <c r="M422" s="46"/>
      <c r="N422" s="44" t="s">
        <v>1530</v>
      </c>
      <c r="O422" s="44" t="s">
        <v>223</v>
      </c>
      <c r="P422" s="44">
        <v>5</v>
      </c>
      <c r="Q422" s="44" t="s">
        <v>51</v>
      </c>
      <c r="R422" s="44" t="s">
        <v>52</v>
      </c>
      <c r="S422" s="44">
        <v>0</v>
      </c>
      <c r="T422" s="44">
        <v>0</v>
      </c>
      <c r="U422" s="44" t="s">
        <v>620</v>
      </c>
      <c r="V422" s="44" t="s">
        <v>1531</v>
      </c>
      <c r="W422" s="44"/>
      <c r="X422" s="44"/>
      <c r="Y422" s="44"/>
      <c r="Z422" s="44"/>
      <c r="AA422" s="44"/>
      <c r="AB422" s="44" t="s">
        <v>625</v>
      </c>
      <c r="AC422" s="44" t="s">
        <v>626</v>
      </c>
      <c r="AD422" s="44" t="s">
        <v>813</v>
      </c>
      <c r="AE422" s="44" t="s">
        <v>550</v>
      </c>
      <c r="AF422" s="11">
        <f t="shared" si="97"/>
        <v>0</v>
      </c>
      <c r="AG422" s="11">
        <f t="shared" si="98"/>
        <v>0</v>
      </c>
      <c r="AH422" s="11">
        <f t="shared" si="99"/>
        <v>0</v>
      </c>
      <c r="AI422" s="11">
        <f t="shared" si="100"/>
        <v>0</v>
      </c>
      <c r="AJ422" s="11">
        <f t="shared" si="101"/>
        <v>0</v>
      </c>
      <c r="AK422" s="11">
        <f t="shared" si="102"/>
        <v>0</v>
      </c>
      <c r="AL422" s="11" t="str">
        <f t="shared" si="103"/>
        <v/>
      </c>
      <c r="AM422" s="11" t="str">
        <f t="shared" si="104"/>
        <v/>
      </c>
      <c r="AN422" s="11" t="str">
        <f>IF(AND($O422=$B$4,OR($Q422="COMMUN",$Q422=$D$4),$R422="POS"),COUNTIFS($O$83:$O422,$B$4,$Q$83:$Q422,"COMMUN",$R$83:$R422,"POS")+COUNTIFS($O$83:$O422,$B$4,$Q$83:$Q422,$D$4,$R$83:$R422,"POS"),"")</f>
        <v/>
      </c>
      <c r="AO422" s="11" t="str">
        <f t="shared" si="105"/>
        <v/>
      </c>
      <c r="AP422" s="11" t="str">
        <f t="shared" si="106"/>
        <v/>
      </c>
      <c r="AQ422" s="11">
        <f t="shared" si="107"/>
        <v>0</v>
      </c>
    </row>
    <row r="423" spans="12:43" ht="21.95" customHeight="1">
      <c r="L423" s="46"/>
      <c r="M423" s="46"/>
      <c r="N423" s="44" t="s">
        <v>1532</v>
      </c>
      <c r="O423" s="44" t="s">
        <v>226</v>
      </c>
      <c r="P423" s="44">
        <v>1</v>
      </c>
      <c r="Q423" s="44" t="s">
        <v>51</v>
      </c>
      <c r="R423" s="44" t="s">
        <v>52</v>
      </c>
      <c r="S423" s="44">
        <v>0</v>
      </c>
      <c r="T423" s="44">
        <v>0</v>
      </c>
      <c r="U423" s="44" t="s">
        <v>620</v>
      </c>
      <c r="V423" s="44" t="s">
        <v>1533</v>
      </c>
      <c r="W423" s="44"/>
      <c r="X423" s="44"/>
      <c r="Y423" s="44"/>
      <c r="Z423" s="44"/>
      <c r="AA423" s="44"/>
      <c r="AB423" s="44" t="s">
        <v>625</v>
      </c>
      <c r="AC423" s="44" t="s">
        <v>626</v>
      </c>
      <c r="AD423" s="44" t="s">
        <v>813</v>
      </c>
      <c r="AE423" s="44" t="s">
        <v>550</v>
      </c>
      <c r="AF423" s="11">
        <f t="shared" si="97"/>
        <v>0</v>
      </c>
      <c r="AG423" s="11">
        <f t="shared" si="98"/>
        <v>0</v>
      </c>
      <c r="AH423" s="11">
        <f t="shared" si="99"/>
        <v>0</v>
      </c>
      <c r="AI423" s="11">
        <f t="shared" si="100"/>
        <v>0</v>
      </c>
      <c r="AJ423" s="11">
        <f t="shared" si="101"/>
        <v>0</v>
      </c>
      <c r="AK423" s="11">
        <f t="shared" si="102"/>
        <v>0</v>
      </c>
      <c r="AL423" s="11" t="str">
        <f t="shared" si="103"/>
        <v/>
      </c>
      <c r="AM423" s="11" t="str">
        <f t="shared" si="104"/>
        <v/>
      </c>
      <c r="AN423" s="11" t="str">
        <f>IF(AND($O423=$B$4,OR($Q423="COMMUN",$Q423=$D$4),$R423="POS"),COUNTIFS($O$83:$O423,$B$4,$Q$83:$Q423,"COMMUN",$R$83:$R423,"POS")+COUNTIFS($O$83:$O423,$B$4,$Q$83:$Q423,$D$4,$R$83:$R423,"POS"),"")</f>
        <v/>
      </c>
      <c r="AO423" s="11" t="str">
        <f t="shared" si="105"/>
        <v/>
      </c>
      <c r="AP423" s="11" t="str">
        <f t="shared" si="106"/>
        <v/>
      </c>
      <c r="AQ423" s="11">
        <f t="shared" si="107"/>
        <v>0</v>
      </c>
    </row>
    <row r="424" spans="12:43" ht="21.95" customHeight="1">
      <c r="L424" s="46"/>
      <c r="M424" s="46"/>
      <c r="N424" s="44" t="s">
        <v>1534</v>
      </c>
      <c r="O424" s="44" t="s">
        <v>226</v>
      </c>
      <c r="P424" s="44">
        <v>2</v>
      </c>
      <c r="Q424" s="44" t="s">
        <v>51</v>
      </c>
      <c r="R424" s="44" t="s">
        <v>52</v>
      </c>
      <c r="S424" s="44">
        <v>0</v>
      </c>
      <c r="T424" s="44">
        <v>0</v>
      </c>
      <c r="U424" s="44" t="s">
        <v>620</v>
      </c>
      <c r="V424" s="44" t="s">
        <v>1535</v>
      </c>
      <c r="W424" s="44"/>
      <c r="X424" s="44"/>
      <c r="Y424" s="44"/>
      <c r="Z424" s="44"/>
      <c r="AA424" s="44"/>
      <c r="AB424" s="44" t="s">
        <v>625</v>
      </c>
      <c r="AC424" s="44" t="s">
        <v>626</v>
      </c>
      <c r="AD424" s="44" t="s">
        <v>813</v>
      </c>
      <c r="AE424" s="44" t="s">
        <v>550</v>
      </c>
      <c r="AF424" s="11">
        <f t="shared" si="97"/>
        <v>0</v>
      </c>
      <c r="AG424" s="11">
        <f t="shared" si="98"/>
        <v>0</v>
      </c>
      <c r="AH424" s="11">
        <f t="shared" si="99"/>
        <v>0</v>
      </c>
      <c r="AI424" s="11">
        <f t="shared" si="100"/>
        <v>0</v>
      </c>
      <c r="AJ424" s="11">
        <f t="shared" si="101"/>
        <v>0</v>
      </c>
      <c r="AK424" s="11">
        <f t="shared" si="102"/>
        <v>0</v>
      </c>
      <c r="AL424" s="11" t="str">
        <f t="shared" si="103"/>
        <v/>
      </c>
      <c r="AM424" s="11" t="str">
        <f t="shared" si="104"/>
        <v/>
      </c>
      <c r="AN424" s="11" t="str">
        <f>IF(AND($O424=$B$4,OR($Q424="COMMUN",$Q424=$D$4),$R424="POS"),COUNTIFS($O$83:$O424,$B$4,$Q$83:$Q424,"COMMUN",$R$83:$R424,"POS")+COUNTIFS($O$83:$O424,$B$4,$Q$83:$Q424,$D$4,$R$83:$R424,"POS"),"")</f>
        <v/>
      </c>
      <c r="AO424" s="11" t="str">
        <f t="shared" si="105"/>
        <v/>
      </c>
      <c r="AP424" s="11" t="str">
        <f t="shared" si="106"/>
        <v/>
      </c>
      <c r="AQ424" s="11">
        <f t="shared" si="107"/>
        <v>0</v>
      </c>
    </row>
    <row r="425" spans="12:43" ht="21.95" customHeight="1">
      <c r="L425" s="46"/>
      <c r="M425" s="46"/>
      <c r="N425" s="44" t="s">
        <v>1536</v>
      </c>
      <c r="O425" s="44" t="s">
        <v>226</v>
      </c>
      <c r="P425" s="44">
        <v>3</v>
      </c>
      <c r="Q425" s="44" t="s">
        <v>51</v>
      </c>
      <c r="R425" s="44" t="s">
        <v>52</v>
      </c>
      <c r="S425" s="44">
        <v>0</v>
      </c>
      <c r="T425" s="44">
        <v>0</v>
      </c>
      <c r="U425" s="44" t="s">
        <v>620</v>
      </c>
      <c r="V425" s="44" t="s">
        <v>1537</v>
      </c>
      <c r="W425" s="44"/>
      <c r="X425" s="44"/>
      <c r="Y425" s="44"/>
      <c r="Z425" s="44"/>
      <c r="AA425" s="44"/>
      <c r="AB425" s="44" t="s">
        <v>625</v>
      </c>
      <c r="AC425" s="44" t="s">
        <v>626</v>
      </c>
      <c r="AD425" s="44" t="s">
        <v>813</v>
      </c>
      <c r="AE425" s="44" t="s">
        <v>550</v>
      </c>
      <c r="AF425" s="11">
        <f t="shared" si="97"/>
        <v>0</v>
      </c>
      <c r="AG425" s="11">
        <f t="shared" si="98"/>
        <v>0</v>
      </c>
      <c r="AH425" s="11">
        <f t="shared" si="99"/>
        <v>0</v>
      </c>
      <c r="AI425" s="11">
        <f t="shared" si="100"/>
        <v>0</v>
      </c>
      <c r="AJ425" s="11">
        <f t="shared" si="101"/>
        <v>0</v>
      </c>
      <c r="AK425" s="11">
        <f t="shared" si="102"/>
        <v>0</v>
      </c>
      <c r="AL425" s="11" t="str">
        <f t="shared" si="103"/>
        <v/>
      </c>
      <c r="AM425" s="11" t="str">
        <f t="shared" si="104"/>
        <v/>
      </c>
      <c r="AN425" s="11" t="str">
        <f>IF(AND($O425=$B$4,OR($Q425="COMMUN",$Q425=$D$4),$R425="POS"),COUNTIFS($O$83:$O425,$B$4,$Q$83:$Q425,"COMMUN",$R$83:$R425,"POS")+COUNTIFS($O$83:$O425,$B$4,$Q$83:$Q425,$D$4,$R$83:$R425,"POS"),"")</f>
        <v/>
      </c>
      <c r="AO425" s="11" t="str">
        <f t="shared" si="105"/>
        <v/>
      </c>
      <c r="AP425" s="11" t="str">
        <f t="shared" si="106"/>
        <v/>
      </c>
      <c r="AQ425" s="11">
        <f t="shared" si="107"/>
        <v>0</v>
      </c>
    </row>
    <row r="426" spans="12:43" ht="21.95" customHeight="1">
      <c r="L426" s="46"/>
      <c r="M426" s="46"/>
      <c r="N426" s="44" t="s">
        <v>1538</v>
      </c>
      <c r="O426" s="44" t="s">
        <v>226</v>
      </c>
      <c r="P426" s="44">
        <v>4</v>
      </c>
      <c r="Q426" s="44" t="s">
        <v>51</v>
      </c>
      <c r="R426" s="44" t="s">
        <v>52</v>
      </c>
      <c r="S426" s="44">
        <v>0</v>
      </c>
      <c r="T426" s="44">
        <v>0</v>
      </c>
      <c r="U426" s="44" t="s">
        <v>620</v>
      </c>
      <c r="V426" s="44" t="s">
        <v>1539</v>
      </c>
      <c r="W426" s="44"/>
      <c r="X426" s="44"/>
      <c r="Y426" s="44"/>
      <c r="Z426" s="44"/>
      <c r="AA426" s="44"/>
      <c r="AB426" s="44" t="s">
        <v>625</v>
      </c>
      <c r="AC426" s="44" t="s">
        <v>626</v>
      </c>
      <c r="AD426" s="44" t="s">
        <v>813</v>
      </c>
      <c r="AE426" s="44" t="s">
        <v>550</v>
      </c>
      <c r="AF426" s="11">
        <f t="shared" si="97"/>
        <v>0</v>
      </c>
      <c r="AG426" s="11">
        <f t="shared" si="98"/>
        <v>0</v>
      </c>
      <c r="AH426" s="11">
        <f t="shared" si="99"/>
        <v>0</v>
      </c>
      <c r="AI426" s="11">
        <f t="shared" si="100"/>
        <v>0</v>
      </c>
      <c r="AJ426" s="11">
        <f t="shared" si="101"/>
        <v>0</v>
      </c>
      <c r="AK426" s="11">
        <f t="shared" si="102"/>
        <v>0</v>
      </c>
      <c r="AL426" s="11" t="str">
        <f t="shared" si="103"/>
        <v/>
      </c>
      <c r="AM426" s="11" t="str">
        <f t="shared" si="104"/>
        <v/>
      </c>
      <c r="AN426" s="11" t="str">
        <f>IF(AND($O426=$B$4,OR($Q426="COMMUN",$Q426=$D$4),$R426="POS"),COUNTIFS($O$83:$O426,$B$4,$Q$83:$Q426,"COMMUN",$R$83:$R426,"POS")+COUNTIFS($O$83:$O426,$B$4,$Q$83:$Q426,$D$4,$R$83:$R426,"POS"),"")</f>
        <v/>
      </c>
      <c r="AO426" s="11" t="str">
        <f t="shared" si="105"/>
        <v/>
      </c>
      <c r="AP426" s="11" t="str">
        <f t="shared" si="106"/>
        <v/>
      </c>
      <c r="AQ426" s="11">
        <f t="shared" si="107"/>
        <v>0</v>
      </c>
    </row>
    <row r="427" spans="12:43" ht="21.95" customHeight="1">
      <c r="L427" s="46"/>
      <c r="M427" s="46"/>
      <c r="N427" s="44" t="s">
        <v>1540</v>
      </c>
      <c r="O427" s="44" t="s">
        <v>226</v>
      </c>
      <c r="P427" s="44">
        <v>5</v>
      </c>
      <c r="Q427" s="44" t="s">
        <v>51</v>
      </c>
      <c r="R427" s="44" t="s">
        <v>52</v>
      </c>
      <c r="S427" s="44">
        <v>0</v>
      </c>
      <c r="T427" s="44">
        <v>0</v>
      </c>
      <c r="U427" s="44" t="s">
        <v>620</v>
      </c>
      <c r="V427" s="44" t="s">
        <v>1541</v>
      </c>
      <c r="W427" s="44"/>
      <c r="X427" s="44"/>
      <c r="Y427" s="44"/>
      <c r="Z427" s="44"/>
      <c r="AA427" s="44"/>
      <c r="AB427" s="44" t="s">
        <v>625</v>
      </c>
      <c r="AC427" s="44" t="s">
        <v>626</v>
      </c>
      <c r="AD427" s="44" t="s">
        <v>813</v>
      </c>
      <c r="AE427" s="44" t="s">
        <v>550</v>
      </c>
      <c r="AF427" s="11">
        <f t="shared" si="97"/>
        <v>0</v>
      </c>
      <c r="AG427" s="11">
        <f t="shared" si="98"/>
        <v>0</v>
      </c>
      <c r="AH427" s="11">
        <f t="shared" si="99"/>
        <v>0</v>
      </c>
      <c r="AI427" s="11">
        <f t="shared" si="100"/>
        <v>0</v>
      </c>
      <c r="AJ427" s="11">
        <f t="shared" si="101"/>
        <v>0</v>
      </c>
      <c r="AK427" s="11">
        <f t="shared" si="102"/>
        <v>0</v>
      </c>
      <c r="AL427" s="11" t="str">
        <f t="shared" si="103"/>
        <v/>
      </c>
      <c r="AM427" s="11" t="str">
        <f t="shared" si="104"/>
        <v/>
      </c>
      <c r="AN427" s="11" t="str">
        <f>IF(AND($O427=$B$4,OR($Q427="COMMUN",$Q427=$D$4),$R427="POS"),COUNTIFS($O$83:$O427,$B$4,$Q$83:$Q427,"COMMUN",$R$83:$R427,"POS")+COUNTIFS($O$83:$O427,$B$4,$Q$83:$Q427,$D$4,$R$83:$R427,"POS"),"")</f>
        <v/>
      </c>
      <c r="AO427" s="11" t="str">
        <f t="shared" si="105"/>
        <v/>
      </c>
      <c r="AP427" s="11" t="str">
        <f t="shared" si="106"/>
        <v/>
      </c>
      <c r="AQ427" s="11">
        <f t="shared" si="107"/>
        <v>0</v>
      </c>
    </row>
    <row r="428" spans="12:43" ht="21.95" customHeight="1">
      <c r="L428" s="46"/>
      <c r="M428" s="46"/>
      <c r="N428" s="44" t="s">
        <v>1542</v>
      </c>
      <c r="O428" s="44" t="s">
        <v>229</v>
      </c>
      <c r="P428" s="44">
        <v>1</v>
      </c>
      <c r="Q428" s="44" t="s">
        <v>51</v>
      </c>
      <c r="R428" s="44" t="s">
        <v>52</v>
      </c>
      <c r="S428" s="44">
        <v>0</v>
      </c>
      <c r="T428" s="44">
        <v>0</v>
      </c>
      <c r="U428" s="44" t="s">
        <v>620</v>
      </c>
      <c r="V428" s="44" t="s">
        <v>1543</v>
      </c>
      <c r="W428" s="44"/>
      <c r="X428" s="44"/>
      <c r="Y428" s="44"/>
      <c r="Z428" s="44"/>
      <c r="AA428" s="44"/>
      <c r="AB428" s="44" t="s">
        <v>625</v>
      </c>
      <c r="AC428" s="44" t="s">
        <v>626</v>
      </c>
      <c r="AD428" s="44" t="s">
        <v>813</v>
      </c>
      <c r="AE428" s="44" t="s">
        <v>550</v>
      </c>
      <c r="AF428" s="11">
        <f t="shared" si="97"/>
        <v>0</v>
      </c>
      <c r="AG428" s="11">
        <f t="shared" si="98"/>
        <v>0</v>
      </c>
      <c r="AH428" s="11">
        <f t="shared" si="99"/>
        <v>0</v>
      </c>
      <c r="AI428" s="11">
        <f t="shared" si="100"/>
        <v>0</v>
      </c>
      <c r="AJ428" s="11">
        <f t="shared" si="101"/>
        <v>0</v>
      </c>
      <c r="AK428" s="11">
        <f t="shared" si="102"/>
        <v>0</v>
      </c>
      <c r="AL428" s="11" t="str">
        <f t="shared" si="103"/>
        <v/>
      </c>
      <c r="AM428" s="11" t="str">
        <f t="shared" si="104"/>
        <v/>
      </c>
      <c r="AN428" s="11" t="str">
        <f>IF(AND($O428=$B$4,OR($Q428="COMMUN",$Q428=$D$4),$R428="POS"),COUNTIFS($O$83:$O428,$B$4,$Q$83:$Q428,"COMMUN",$R$83:$R428,"POS")+COUNTIFS($O$83:$O428,$B$4,$Q$83:$Q428,$D$4,$R$83:$R428,"POS"),"")</f>
        <v/>
      </c>
      <c r="AO428" s="11" t="str">
        <f t="shared" si="105"/>
        <v/>
      </c>
      <c r="AP428" s="11" t="str">
        <f t="shared" si="106"/>
        <v/>
      </c>
      <c r="AQ428" s="11">
        <f t="shared" si="107"/>
        <v>0</v>
      </c>
    </row>
    <row r="429" spans="12:43" ht="21.95" customHeight="1">
      <c r="L429" s="46"/>
      <c r="M429" s="46"/>
      <c r="N429" s="44" t="s">
        <v>1544</v>
      </c>
      <c r="O429" s="44" t="s">
        <v>229</v>
      </c>
      <c r="P429" s="44">
        <v>2</v>
      </c>
      <c r="Q429" s="44" t="s">
        <v>51</v>
      </c>
      <c r="R429" s="44" t="s">
        <v>52</v>
      </c>
      <c r="S429" s="44">
        <v>0</v>
      </c>
      <c r="T429" s="44">
        <v>0</v>
      </c>
      <c r="U429" s="44" t="s">
        <v>620</v>
      </c>
      <c r="V429" s="44" t="s">
        <v>1545</v>
      </c>
      <c r="W429" s="44"/>
      <c r="X429" s="44"/>
      <c r="Y429" s="44"/>
      <c r="Z429" s="44"/>
      <c r="AA429" s="44"/>
      <c r="AB429" s="44" t="s">
        <v>625</v>
      </c>
      <c r="AC429" s="44" t="s">
        <v>626</v>
      </c>
      <c r="AD429" s="44" t="s">
        <v>813</v>
      </c>
      <c r="AE429" s="44" t="s">
        <v>550</v>
      </c>
      <c r="AF429" s="11">
        <f t="shared" si="97"/>
        <v>0</v>
      </c>
      <c r="AG429" s="11">
        <f t="shared" si="98"/>
        <v>0</v>
      </c>
      <c r="AH429" s="11">
        <f t="shared" si="99"/>
        <v>0</v>
      </c>
      <c r="AI429" s="11">
        <f t="shared" si="100"/>
        <v>0</v>
      </c>
      <c r="AJ429" s="11">
        <f t="shared" si="101"/>
        <v>0</v>
      </c>
      <c r="AK429" s="11">
        <f t="shared" si="102"/>
        <v>0</v>
      </c>
      <c r="AL429" s="11" t="str">
        <f t="shared" si="103"/>
        <v/>
      </c>
      <c r="AM429" s="11" t="str">
        <f t="shared" si="104"/>
        <v/>
      </c>
      <c r="AN429" s="11" t="str">
        <f>IF(AND($O429=$B$4,OR($Q429="COMMUN",$Q429=$D$4),$R429="POS"),COUNTIFS($O$83:$O429,$B$4,$Q$83:$Q429,"COMMUN",$R$83:$R429,"POS")+COUNTIFS($O$83:$O429,$B$4,$Q$83:$Q429,$D$4,$R$83:$R429,"POS"),"")</f>
        <v/>
      </c>
      <c r="AO429" s="11" t="str">
        <f t="shared" si="105"/>
        <v/>
      </c>
      <c r="AP429" s="11" t="str">
        <f t="shared" si="106"/>
        <v/>
      </c>
      <c r="AQ429" s="11">
        <f t="shared" si="107"/>
        <v>0</v>
      </c>
    </row>
    <row r="430" spans="12:43" ht="21.95" customHeight="1">
      <c r="L430" s="46"/>
      <c r="M430" s="46"/>
      <c r="N430" s="44" t="s">
        <v>1546</v>
      </c>
      <c r="O430" s="44" t="s">
        <v>229</v>
      </c>
      <c r="P430" s="44">
        <v>3</v>
      </c>
      <c r="Q430" s="44" t="s">
        <v>51</v>
      </c>
      <c r="R430" s="44" t="s">
        <v>52</v>
      </c>
      <c r="S430" s="44">
        <v>0</v>
      </c>
      <c r="T430" s="44">
        <v>0</v>
      </c>
      <c r="U430" s="44" t="s">
        <v>620</v>
      </c>
      <c r="V430" s="44" t="s">
        <v>1547</v>
      </c>
      <c r="W430" s="44"/>
      <c r="X430" s="44"/>
      <c r="Y430" s="44"/>
      <c r="Z430" s="44"/>
      <c r="AA430" s="44"/>
      <c r="AB430" s="44" t="s">
        <v>625</v>
      </c>
      <c r="AC430" s="44" t="s">
        <v>626</v>
      </c>
      <c r="AD430" s="44" t="s">
        <v>813</v>
      </c>
      <c r="AE430" s="44" t="s">
        <v>550</v>
      </c>
      <c r="AF430" s="11">
        <f t="shared" si="97"/>
        <v>0</v>
      </c>
      <c r="AG430" s="11">
        <f t="shared" si="98"/>
        <v>0</v>
      </c>
      <c r="AH430" s="11">
        <f t="shared" si="99"/>
        <v>0</v>
      </c>
      <c r="AI430" s="11">
        <f t="shared" si="100"/>
        <v>0</v>
      </c>
      <c r="AJ430" s="11">
        <f t="shared" si="101"/>
        <v>0</v>
      </c>
      <c r="AK430" s="11">
        <f t="shared" si="102"/>
        <v>0</v>
      </c>
      <c r="AL430" s="11" t="str">
        <f t="shared" si="103"/>
        <v/>
      </c>
      <c r="AM430" s="11" t="str">
        <f t="shared" si="104"/>
        <v/>
      </c>
      <c r="AN430" s="11" t="str">
        <f>IF(AND($O430=$B$4,OR($Q430="COMMUN",$Q430=$D$4),$R430="POS"),COUNTIFS($O$83:$O430,$B$4,$Q$83:$Q430,"COMMUN",$R$83:$R430,"POS")+COUNTIFS($O$83:$O430,$B$4,$Q$83:$Q430,$D$4,$R$83:$R430,"POS"),"")</f>
        <v/>
      </c>
      <c r="AO430" s="11" t="str">
        <f t="shared" si="105"/>
        <v/>
      </c>
      <c r="AP430" s="11" t="str">
        <f t="shared" si="106"/>
        <v/>
      </c>
      <c r="AQ430" s="11">
        <f t="shared" si="107"/>
        <v>0</v>
      </c>
    </row>
    <row r="431" spans="12:43" ht="21.95" customHeight="1">
      <c r="L431" s="46"/>
      <c r="M431" s="46"/>
      <c r="N431" s="44" t="s">
        <v>1548</v>
      </c>
      <c r="O431" s="44" t="s">
        <v>229</v>
      </c>
      <c r="P431" s="44">
        <v>4</v>
      </c>
      <c r="Q431" s="44" t="s">
        <v>51</v>
      </c>
      <c r="R431" s="44" t="s">
        <v>52</v>
      </c>
      <c r="S431" s="44">
        <v>0</v>
      </c>
      <c r="T431" s="44">
        <v>0</v>
      </c>
      <c r="U431" s="44" t="s">
        <v>620</v>
      </c>
      <c r="V431" s="44" t="s">
        <v>1549</v>
      </c>
      <c r="W431" s="44"/>
      <c r="X431" s="44"/>
      <c r="Y431" s="44"/>
      <c r="Z431" s="44"/>
      <c r="AA431" s="44"/>
      <c r="AB431" s="44" t="s">
        <v>625</v>
      </c>
      <c r="AC431" s="44" t="s">
        <v>626</v>
      </c>
      <c r="AD431" s="44" t="s">
        <v>813</v>
      </c>
      <c r="AE431" s="44" t="s">
        <v>550</v>
      </c>
      <c r="AF431" s="11">
        <f t="shared" si="97"/>
        <v>0</v>
      </c>
      <c r="AG431" s="11">
        <f t="shared" si="98"/>
        <v>0</v>
      </c>
      <c r="AH431" s="11">
        <f t="shared" si="99"/>
        <v>0</v>
      </c>
      <c r="AI431" s="11">
        <f t="shared" si="100"/>
        <v>0</v>
      </c>
      <c r="AJ431" s="11">
        <f t="shared" si="101"/>
        <v>0</v>
      </c>
      <c r="AK431" s="11">
        <f t="shared" si="102"/>
        <v>0</v>
      </c>
      <c r="AL431" s="11" t="str">
        <f t="shared" si="103"/>
        <v/>
      </c>
      <c r="AM431" s="11" t="str">
        <f t="shared" si="104"/>
        <v/>
      </c>
      <c r="AN431" s="11" t="str">
        <f>IF(AND($O431=$B$4,OR($Q431="COMMUN",$Q431=$D$4),$R431="POS"),COUNTIFS($O$83:$O431,$B$4,$Q$83:$Q431,"COMMUN",$R$83:$R431,"POS")+COUNTIFS($O$83:$O431,$B$4,$Q$83:$Q431,$D$4,$R$83:$R431,"POS"),"")</f>
        <v/>
      </c>
      <c r="AO431" s="11" t="str">
        <f t="shared" si="105"/>
        <v/>
      </c>
      <c r="AP431" s="11" t="str">
        <f t="shared" si="106"/>
        <v/>
      </c>
      <c r="AQ431" s="11">
        <f t="shared" si="107"/>
        <v>0</v>
      </c>
    </row>
    <row r="432" spans="12:43" ht="21.95" customHeight="1">
      <c r="L432" s="46"/>
      <c r="M432" s="46"/>
      <c r="N432" s="44" t="s">
        <v>1550</v>
      </c>
      <c r="O432" s="44" t="s">
        <v>229</v>
      </c>
      <c r="P432" s="44">
        <v>5</v>
      </c>
      <c r="Q432" s="44" t="s">
        <v>51</v>
      </c>
      <c r="R432" s="44" t="s">
        <v>52</v>
      </c>
      <c r="S432" s="44">
        <v>0</v>
      </c>
      <c r="T432" s="44">
        <v>0</v>
      </c>
      <c r="U432" s="44" t="s">
        <v>620</v>
      </c>
      <c r="V432" s="44" t="s">
        <v>1551</v>
      </c>
      <c r="W432" s="44"/>
      <c r="X432" s="44"/>
      <c r="Y432" s="44"/>
      <c r="Z432" s="44"/>
      <c r="AA432" s="44"/>
      <c r="AB432" s="44" t="s">
        <v>625</v>
      </c>
      <c r="AC432" s="44" t="s">
        <v>626</v>
      </c>
      <c r="AD432" s="44" t="s">
        <v>813</v>
      </c>
      <c r="AE432" s="44" t="s">
        <v>550</v>
      </c>
      <c r="AF432" s="11">
        <f t="shared" si="97"/>
        <v>0</v>
      </c>
      <c r="AG432" s="11">
        <f t="shared" si="98"/>
        <v>0</v>
      </c>
      <c r="AH432" s="11">
        <f t="shared" si="99"/>
        <v>0</v>
      </c>
      <c r="AI432" s="11">
        <f t="shared" si="100"/>
        <v>0</v>
      </c>
      <c r="AJ432" s="11">
        <f t="shared" si="101"/>
        <v>0</v>
      </c>
      <c r="AK432" s="11">
        <f t="shared" si="102"/>
        <v>0</v>
      </c>
      <c r="AL432" s="11" t="str">
        <f t="shared" si="103"/>
        <v/>
      </c>
      <c r="AM432" s="11" t="str">
        <f t="shared" si="104"/>
        <v/>
      </c>
      <c r="AN432" s="11" t="str">
        <f>IF(AND($O432=$B$4,OR($Q432="COMMUN",$Q432=$D$4),$R432="POS"),COUNTIFS($O$83:$O432,$B$4,$Q$83:$Q432,"COMMUN",$R$83:$R432,"POS")+COUNTIFS($O$83:$O432,$B$4,$Q$83:$Q432,$D$4,$R$83:$R432,"POS"),"")</f>
        <v/>
      </c>
      <c r="AO432" s="11" t="str">
        <f t="shared" si="105"/>
        <v/>
      </c>
      <c r="AP432" s="11" t="str">
        <f t="shared" si="106"/>
        <v/>
      </c>
      <c r="AQ432" s="11">
        <f t="shared" si="107"/>
        <v>0</v>
      </c>
    </row>
    <row r="433" spans="12:43" ht="21.95" customHeight="1">
      <c r="L433" s="46"/>
      <c r="M433" s="46"/>
      <c r="N433" s="44" t="s">
        <v>1552</v>
      </c>
      <c r="O433" s="44" t="s">
        <v>232</v>
      </c>
      <c r="P433" s="44">
        <v>1</v>
      </c>
      <c r="Q433" s="44" t="s">
        <v>51</v>
      </c>
      <c r="R433" s="44" t="s">
        <v>52</v>
      </c>
      <c r="S433" s="44">
        <v>0</v>
      </c>
      <c r="T433" s="44">
        <v>0</v>
      </c>
      <c r="U433" s="44" t="s">
        <v>620</v>
      </c>
      <c r="V433" s="44" t="s">
        <v>1553</v>
      </c>
      <c r="W433" s="44"/>
      <c r="X433" s="44"/>
      <c r="Y433" s="44"/>
      <c r="Z433" s="44"/>
      <c r="AA433" s="44"/>
      <c r="AB433" s="44" t="s">
        <v>625</v>
      </c>
      <c r="AC433" s="44" t="s">
        <v>626</v>
      </c>
      <c r="AD433" s="44" t="s">
        <v>813</v>
      </c>
      <c r="AE433" s="44" t="s">
        <v>550</v>
      </c>
      <c r="AF433" s="11">
        <f t="shared" si="97"/>
        <v>0</v>
      </c>
      <c r="AG433" s="11">
        <f t="shared" si="98"/>
        <v>0</v>
      </c>
      <c r="AH433" s="11">
        <f t="shared" si="99"/>
        <v>0</v>
      </c>
      <c r="AI433" s="11">
        <f t="shared" si="100"/>
        <v>0</v>
      </c>
      <c r="AJ433" s="11">
        <f t="shared" si="101"/>
        <v>0</v>
      </c>
      <c r="AK433" s="11">
        <f t="shared" si="102"/>
        <v>0</v>
      </c>
      <c r="AL433" s="11" t="str">
        <f t="shared" si="103"/>
        <v/>
      </c>
      <c r="AM433" s="11" t="str">
        <f t="shared" si="104"/>
        <v/>
      </c>
      <c r="AN433" s="11" t="str">
        <f>IF(AND($O433=$B$4,OR($Q433="COMMUN",$Q433=$D$4),$R433="POS"),COUNTIFS($O$83:$O433,$B$4,$Q$83:$Q433,"COMMUN",$R$83:$R433,"POS")+COUNTIFS($O$83:$O433,$B$4,$Q$83:$Q433,$D$4,$R$83:$R433,"POS"),"")</f>
        <v/>
      </c>
      <c r="AO433" s="11" t="str">
        <f t="shared" si="105"/>
        <v/>
      </c>
      <c r="AP433" s="11" t="str">
        <f t="shared" si="106"/>
        <v/>
      </c>
      <c r="AQ433" s="11">
        <f t="shared" si="107"/>
        <v>0</v>
      </c>
    </row>
    <row r="434" spans="12:43" ht="21.95" customHeight="1">
      <c r="L434" s="46"/>
      <c r="M434" s="46"/>
      <c r="N434" s="44" t="s">
        <v>1554</v>
      </c>
      <c r="O434" s="44" t="s">
        <v>232</v>
      </c>
      <c r="P434" s="44">
        <v>2</v>
      </c>
      <c r="Q434" s="44" t="s">
        <v>51</v>
      </c>
      <c r="R434" s="44" t="s">
        <v>52</v>
      </c>
      <c r="S434" s="44">
        <v>0</v>
      </c>
      <c r="T434" s="44">
        <v>0</v>
      </c>
      <c r="U434" s="44" t="s">
        <v>620</v>
      </c>
      <c r="V434" s="44" t="s">
        <v>1555</v>
      </c>
      <c r="W434" s="44"/>
      <c r="X434" s="44"/>
      <c r="Y434" s="44"/>
      <c r="Z434" s="44"/>
      <c r="AA434" s="44"/>
      <c r="AB434" s="44" t="s">
        <v>625</v>
      </c>
      <c r="AC434" s="44" t="s">
        <v>626</v>
      </c>
      <c r="AD434" s="44" t="s">
        <v>813</v>
      </c>
      <c r="AE434" s="44" t="s">
        <v>550</v>
      </c>
      <c r="AF434" s="11">
        <f t="shared" si="97"/>
        <v>0</v>
      </c>
      <c r="AG434" s="11">
        <f t="shared" si="98"/>
        <v>0</v>
      </c>
      <c r="AH434" s="11">
        <f t="shared" si="99"/>
        <v>0</v>
      </c>
      <c r="AI434" s="11">
        <f t="shared" si="100"/>
        <v>0</v>
      </c>
      <c r="AJ434" s="11">
        <f t="shared" si="101"/>
        <v>0</v>
      </c>
      <c r="AK434" s="11">
        <f t="shared" si="102"/>
        <v>0</v>
      </c>
      <c r="AL434" s="11" t="str">
        <f t="shared" si="103"/>
        <v/>
      </c>
      <c r="AM434" s="11" t="str">
        <f t="shared" si="104"/>
        <v/>
      </c>
      <c r="AN434" s="11" t="str">
        <f>IF(AND($O434=$B$4,OR($Q434="COMMUN",$Q434=$D$4),$R434="POS"),COUNTIFS($O$83:$O434,$B$4,$Q$83:$Q434,"COMMUN",$R$83:$R434,"POS")+COUNTIFS($O$83:$O434,$B$4,$Q$83:$Q434,$D$4,$R$83:$R434,"POS"),"")</f>
        <v/>
      </c>
      <c r="AO434" s="11" t="str">
        <f t="shared" si="105"/>
        <v/>
      </c>
      <c r="AP434" s="11" t="str">
        <f t="shared" si="106"/>
        <v/>
      </c>
      <c r="AQ434" s="11">
        <f t="shared" si="107"/>
        <v>0</v>
      </c>
    </row>
    <row r="435" spans="12:43" ht="21.95" customHeight="1">
      <c r="L435" s="46"/>
      <c r="M435" s="46"/>
      <c r="N435" s="44" t="s">
        <v>1556</v>
      </c>
      <c r="O435" s="44" t="s">
        <v>232</v>
      </c>
      <c r="P435" s="44">
        <v>3</v>
      </c>
      <c r="Q435" s="44" t="s">
        <v>51</v>
      </c>
      <c r="R435" s="44" t="s">
        <v>52</v>
      </c>
      <c r="S435" s="44">
        <v>0</v>
      </c>
      <c r="T435" s="44">
        <v>0</v>
      </c>
      <c r="U435" s="44" t="s">
        <v>620</v>
      </c>
      <c r="V435" s="44" t="s">
        <v>1557</v>
      </c>
      <c r="W435" s="44"/>
      <c r="X435" s="44"/>
      <c r="Y435" s="44"/>
      <c r="Z435" s="44"/>
      <c r="AA435" s="44"/>
      <c r="AB435" s="44" t="s">
        <v>625</v>
      </c>
      <c r="AC435" s="44" t="s">
        <v>626</v>
      </c>
      <c r="AD435" s="44" t="s">
        <v>813</v>
      </c>
      <c r="AE435" s="44" t="s">
        <v>550</v>
      </c>
      <c r="AF435" s="11">
        <f t="shared" si="97"/>
        <v>0</v>
      </c>
      <c r="AG435" s="11">
        <f t="shared" si="98"/>
        <v>0</v>
      </c>
      <c r="AH435" s="11">
        <f t="shared" si="99"/>
        <v>0</v>
      </c>
      <c r="AI435" s="11">
        <f t="shared" si="100"/>
        <v>0</v>
      </c>
      <c r="AJ435" s="11">
        <f t="shared" si="101"/>
        <v>0</v>
      </c>
      <c r="AK435" s="11">
        <f t="shared" si="102"/>
        <v>0</v>
      </c>
      <c r="AL435" s="11" t="str">
        <f t="shared" si="103"/>
        <v/>
      </c>
      <c r="AM435" s="11" t="str">
        <f t="shared" si="104"/>
        <v/>
      </c>
      <c r="AN435" s="11" t="str">
        <f>IF(AND($O435=$B$4,OR($Q435="COMMUN",$Q435=$D$4),$R435="POS"),COUNTIFS($O$83:$O435,$B$4,$Q$83:$Q435,"COMMUN",$R$83:$R435,"POS")+COUNTIFS($O$83:$O435,$B$4,$Q$83:$Q435,$D$4,$R$83:$R435,"POS"),"")</f>
        <v/>
      </c>
      <c r="AO435" s="11" t="str">
        <f t="shared" si="105"/>
        <v/>
      </c>
      <c r="AP435" s="11" t="str">
        <f t="shared" si="106"/>
        <v/>
      </c>
      <c r="AQ435" s="11">
        <f t="shared" si="107"/>
        <v>0</v>
      </c>
    </row>
    <row r="436" spans="12:43" ht="21.95" customHeight="1">
      <c r="L436" s="46"/>
      <c r="M436" s="46"/>
      <c r="N436" s="44" t="s">
        <v>1558</v>
      </c>
      <c r="O436" s="44" t="s">
        <v>232</v>
      </c>
      <c r="P436" s="44">
        <v>4</v>
      </c>
      <c r="Q436" s="44" t="s">
        <v>51</v>
      </c>
      <c r="R436" s="44" t="s">
        <v>52</v>
      </c>
      <c r="S436" s="44">
        <v>0</v>
      </c>
      <c r="T436" s="44">
        <v>0</v>
      </c>
      <c r="U436" s="44" t="s">
        <v>620</v>
      </c>
      <c r="V436" s="44" t="s">
        <v>1559</v>
      </c>
      <c r="W436" s="44"/>
      <c r="X436" s="44"/>
      <c r="Y436" s="44"/>
      <c r="Z436" s="44"/>
      <c r="AA436" s="44"/>
      <c r="AB436" s="44" t="s">
        <v>625</v>
      </c>
      <c r="AC436" s="44" t="s">
        <v>626</v>
      </c>
      <c r="AD436" s="44" t="s">
        <v>813</v>
      </c>
      <c r="AE436" s="44" t="s">
        <v>550</v>
      </c>
      <c r="AF436" s="11">
        <f t="shared" si="97"/>
        <v>0</v>
      </c>
      <c r="AG436" s="11">
        <f t="shared" si="98"/>
        <v>0</v>
      </c>
      <c r="AH436" s="11">
        <f t="shared" si="99"/>
        <v>0</v>
      </c>
      <c r="AI436" s="11">
        <f t="shared" si="100"/>
        <v>0</v>
      </c>
      <c r="AJ436" s="11">
        <f t="shared" si="101"/>
        <v>0</v>
      </c>
      <c r="AK436" s="11">
        <f t="shared" si="102"/>
        <v>0</v>
      </c>
      <c r="AL436" s="11" t="str">
        <f t="shared" si="103"/>
        <v/>
      </c>
      <c r="AM436" s="11" t="str">
        <f t="shared" si="104"/>
        <v/>
      </c>
      <c r="AN436" s="11" t="str">
        <f>IF(AND($O436=$B$4,OR($Q436="COMMUN",$Q436=$D$4),$R436="POS"),COUNTIFS($O$83:$O436,$B$4,$Q$83:$Q436,"COMMUN",$R$83:$R436,"POS")+COUNTIFS($O$83:$O436,$B$4,$Q$83:$Q436,$D$4,$R$83:$R436,"POS"),"")</f>
        <v/>
      </c>
      <c r="AO436" s="11" t="str">
        <f t="shared" si="105"/>
        <v/>
      </c>
      <c r="AP436" s="11" t="str">
        <f t="shared" si="106"/>
        <v/>
      </c>
      <c r="AQ436" s="11">
        <f t="shared" si="107"/>
        <v>0</v>
      </c>
    </row>
    <row r="437" spans="12:43" ht="21.95" customHeight="1">
      <c r="L437" s="46"/>
      <c r="M437" s="46"/>
      <c r="N437" s="44" t="s">
        <v>1560</v>
      </c>
      <c r="O437" s="44" t="s">
        <v>232</v>
      </c>
      <c r="P437" s="44">
        <v>5</v>
      </c>
      <c r="Q437" s="44" t="s">
        <v>51</v>
      </c>
      <c r="R437" s="44" t="s">
        <v>52</v>
      </c>
      <c r="S437" s="44">
        <v>0</v>
      </c>
      <c r="T437" s="44">
        <v>0</v>
      </c>
      <c r="U437" s="44" t="s">
        <v>620</v>
      </c>
      <c r="V437" s="44" t="s">
        <v>1561</v>
      </c>
      <c r="W437" s="44"/>
      <c r="X437" s="44"/>
      <c r="Y437" s="44"/>
      <c r="Z437" s="44"/>
      <c r="AA437" s="44"/>
      <c r="AB437" s="44" t="s">
        <v>625</v>
      </c>
      <c r="AC437" s="44" t="s">
        <v>626</v>
      </c>
      <c r="AD437" s="44" t="s">
        <v>813</v>
      </c>
      <c r="AE437" s="44" t="s">
        <v>550</v>
      </c>
      <c r="AF437" s="11">
        <f t="shared" si="97"/>
        <v>0</v>
      </c>
      <c r="AG437" s="11">
        <f t="shared" si="98"/>
        <v>0</v>
      </c>
      <c r="AH437" s="11">
        <f t="shared" si="99"/>
        <v>0</v>
      </c>
      <c r="AI437" s="11">
        <f t="shared" si="100"/>
        <v>0</v>
      </c>
      <c r="AJ437" s="11">
        <f t="shared" si="101"/>
        <v>0</v>
      </c>
      <c r="AK437" s="11">
        <f t="shared" si="102"/>
        <v>0</v>
      </c>
      <c r="AL437" s="11" t="str">
        <f t="shared" si="103"/>
        <v/>
      </c>
      <c r="AM437" s="11" t="str">
        <f t="shared" si="104"/>
        <v/>
      </c>
      <c r="AN437" s="11" t="str">
        <f>IF(AND($O437=$B$4,OR($Q437="COMMUN",$Q437=$D$4),$R437="POS"),COUNTIFS($O$83:$O437,$B$4,$Q$83:$Q437,"COMMUN",$R$83:$R437,"POS")+COUNTIFS($O$83:$O437,$B$4,$Q$83:$Q437,$D$4,$R$83:$R437,"POS"),"")</f>
        <v/>
      </c>
      <c r="AO437" s="11" t="str">
        <f t="shared" si="105"/>
        <v/>
      </c>
      <c r="AP437" s="11" t="str">
        <f t="shared" si="106"/>
        <v/>
      </c>
      <c r="AQ437" s="11">
        <f t="shared" si="107"/>
        <v>0</v>
      </c>
    </row>
    <row r="438" spans="12:43" ht="21.95" customHeight="1">
      <c r="L438" s="46"/>
      <c r="M438" s="46"/>
      <c r="N438" s="44" t="s">
        <v>1562</v>
      </c>
      <c r="O438" s="44" t="s">
        <v>234</v>
      </c>
      <c r="P438" s="44">
        <v>1</v>
      </c>
      <c r="Q438" s="44" t="s">
        <v>51</v>
      </c>
      <c r="R438" s="44" t="s">
        <v>52</v>
      </c>
      <c r="S438" s="44">
        <v>0</v>
      </c>
      <c r="T438" s="44">
        <v>0</v>
      </c>
      <c r="U438" s="44" t="s">
        <v>620</v>
      </c>
      <c r="V438" s="44" t="s">
        <v>1563</v>
      </c>
      <c r="W438" s="44"/>
      <c r="X438" s="44"/>
      <c r="Y438" s="44"/>
      <c r="Z438" s="44"/>
      <c r="AA438" s="44"/>
      <c r="AB438" s="44" t="s">
        <v>625</v>
      </c>
      <c r="AC438" s="44" t="s">
        <v>626</v>
      </c>
      <c r="AD438" s="44" t="s">
        <v>813</v>
      </c>
      <c r="AE438" s="44" t="s">
        <v>550</v>
      </c>
      <c r="AF438" s="11">
        <f t="shared" si="97"/>
        <v>0</v>
      </c>
      <c r="AG438" s="11">
        <f t="shared" si="98"/>
        <v>0</v>
      </c>
      <c r="AH438" s="11">
        <f t="shared" si="99"/>
        <v>0</v>
      </c>
      <c r="AI438" s="11">
        <f t="shared" si="100"/>
        <v>0</v>
      </c>
      <c r="AJ438" s="11">
        <f t="shared" si="101"/>
        <v>0</v>
      </c>
      <c r="AK438" s="11">
        <f t="shared" si="102"/>
        <v>0</v>
      </c>
      <c r="AL438" s="11" t="str">
        <f t="shared" si="103"/>
        <v/>
      </c>
      <c r="AM438" s="11" t="str">
        <f t="shared" si="104"/>
        <v/>
      </c>
      <c r="AN438" s="11" t="str">
        <f>IF(AND($O438=$B$4,OR($Q438="COMMUN",$Q438=$D$4),$R438="POS"),COUNTIFS($O$83:$O438,$B$4,$Q$83:$Q438,"COMMUN",$R$83:$R438,"POS")+COUNTIFS($O$83:$O438,$B$4,$Q$83:$Q438,$D$4,$R$83:$R438,"POS"),"")</f>
        <v/>
      </c>
      <c r="AO438" s="11" t="str">
        <f t="shared" si="105"/>
        <v/>
      </c>
      <c r="AP438" s="11" t="str">
        <f t="shared" si="106"/>
        <v/>
      </c>
      <c r="AQ438" s="11">
        <f t="shared" si="107"/>
        <v>0</v>
      </c>
    </row>
    <row r="439" spans="12:43" ht="21.95" customHeight="1">
      <c r="L439" s="46"/>
      <c r="M439" s="46"/>
      <c r="N439" s="44" t="s">
        <v>1564</v>
      </c>
      <c r="O439" s="44" t="s">
        <v>234</v>
      </c>
      <c r="P439" s="44">
        <v>2</v>
      </c>
      <c r="Q439" s="44" t="s">
        <v>51</v>
      </c>
      <c r="R439" s="44" t="s">
        <v>52</v>
      </c>
      <c r="S439" s="44">
        <v>0</v>
      </c>
      <c r="T439" s="44">
        <v>0</v>
      </c>
      <c r="U439" s="44" t="s">
        <v>620</v>
      </c>
      <c r="V439" s="44" t="s">
        <v>1565</v>
      </c>
      <c r="W439" s="44"/>
      <c r="X439" s="44"/>
      <c r="Y439" s="44"/>
      <c r="Z439" s="44"/>
      <c r="AA439" s="44"/>
      <c r="AB439" s="44" t="s">
        <v>625</v>
      </c>
      <c r="AC439" s="44" t="s">
        <v>626</v>
      </c>
      <c r="AD439" s="44" t="s">
        <v>813</v>
      </c>
      <c r="AE439" s="44" t="s">
        <v>550</v>
      </c>
      <c r="AF439" s="11">
        <f t="shared" si="97"/>
        <v>0</v>
      </c>
      <c r="AG439" s="11">
        <f t="shared" si="98"/>
        <v>0</v>
      </c>
      <c r="AH439" s="11">
        <f t="shared" si="99"/>
        <v>0</v>
      </c>
      <c r="AI439" s="11">
        <f t="shared" si="100"/>
        <v>0</v>
      </c>
      <c r="AJ439" s="11">
        <f t="shared" si="101"/>
        <v>0</v>
      </c>
      <c r="AK439" s="11">
        <f t="shared" si="102"/>
        <v>0</v>
      </c>
      <c r="AL439" s="11" t="str">
        <f t="shared" si="103"/>
        <v/>
      </c>
      <c r="AM439" s="11" t="str">
        <f t="shared" si="104"/>
        <v/>
      </c>
      <c r="AN439" s="11" t="str">
        <f>IF(AND($O439=$B$4,OR($Q439="COMMUN",$Q439=$D$4),$R439="POS"),COUNTIFS($O$83:$O439,$B$4,$Q$83:$Q439,"COMMUN",$R$83:$R439,"POS")+COUNTIFS($O$83:$O439,$B$4,$Q$83:$Q439,$D$4,$R$83:$R439,"POS"),"")</f>
        <v/>
      </c>
      <c r="AO439" s="11" t="str">
        <f t="shared" si="105"/>
        <v/>
      </c>
      <c r="AP439" s="11" t="str">
        <f t="shared" si="106"/>
        <v/>
      </c>
      <c r="AQ439" s="11">
        <f t="shared" si="107"/>
        <v>0</v>
      </c>
    </row>
    <row r="440" spans="12:43" ht="21.95" customHeight="1">
      <c r="L440" s="46"/>
      <c r="M440" s="46"/>
      <c r="N440" s="44" t="s">
        <v>1566</v>
      </c>
      <c r="O440" s="44" t="s">
        <v>234</v>
      </c>
      <c r="P440" s="44">
        <v>3</v>
      </c>
      <c r="Q440" s="44" t="s">
        <v>51</v>
      </c>
      <c r="R440" s="44" t="s">
        <v>52</v>
      </c>
      <c r="S440" s="44">
        <v>0</v>
      </c>
      <c r="T440" s="44">
        <v>0</v>
      </c>
      <c r="U440" s="44" t="s">
        <v>620</v>
      </c>
      <c r="V440" s="44" t="s">
        <v>1567</v>
      </c>
      <c r="W440" s="44"/>
      <c r="X440" s="44"/>
      <c r="Y440" s="44"/>
      <c r="Z440" s="44"/>
      <c r="AA440" s="44"/>
      <c r="AB440" s="44" t="s">
        <v>625</v>
      </c>
      <c r="AC440" s="44" t="s">
        <v>626</v>
      </c>
      <c r="AD440" s="44" t="s">
        <v>813</v>
      </c>
      <c r="AE440" s="44" t="s">
        <v>550</v>
      </c>
      <c r="AF440" s="11">
        <f t="shared" si="97"/>
        <v>0</v>
      </c>
      <c r="AG440" s="11">
        <f t="shared" si="98"/>
        <v>0</v>
      </c>
      <c r="AH440" s="11">
        <f t="shared" si="99"/>
        <v>0</v>
      </c>
      <c r="AI440" s="11">
        <f t="shared" si="100"/>
        <v>0</v>
      </c>
      <c r="AJ440" s="11">
        <f t="shared" si="101"/>
        <v>0</v>
      </c>
      <c r="AK440" s="11">
        <f t="shared" si="102"/>
        <v>0</v>
      </c>
      <c r="AL440" s="11" t="str">
        <f t="shared" si="103"/>
        <v/>
      </c>
      <c r="AM440" s="11" t="str">
        <f t="shared" si="104"/>
        <v/>
      </c>
      <c r="AN440" s="11" t="str">
        <f>IF(AND($O440=$B$4,OR($Q440="COMMUN",$Q440=$D$4),$R440="POS"),COUNTIFS($O$83:$O440,$B$4,$Q$83:$Q440,"COMMUN",$R$83:$R440,"POS")+COUNTIFS($O$83:$O440,$B$4,$Q$83:$Q440,$D$4,$R$83:$R440,"POS"),"")</f>
        <v/>
      </c>
      <c r="AO440" s="11" t="str">
        <f t="shared" si="105"/>
        <v/>
      </c>
      <c r="AP440" s="11" t="str">
        <f t="shared" si="106"/>
        <v/>
      </c>
      <c r="AQ440" s="11">
        <f t="shared" si="107"/>
        <v>0</v>
      </c>
    </row>
    <row r="441" spans="12:43" ht="21.95" customHeight="1">
      <c r="L441" s="46"/>
      <c r="M441" s="46"/>
      <c r="N441" s="44" t="s">
        <v>1568</v>
      </c>
      <c r="O441" s="44" t="s">
        <v>234</v>
      </c>
      <c r="P441" s="44">
        <v>4</v>
      </c>
      <c r="Q441" s="44" t="s">
        <v>51</v>
      </c>
      <c r="R441" s="44" t="s">
        <v>52</v>
      </c>
      <c r="S441" s="44">
        <v>0</v>
      </c>
      <c r="T441" s="44">
        <v>0</v>
      </c>
      <c r="U441" s="44" t="s">
        <v>620</v>
      </c>
      <c r="V441" s="44" t="s">
        <v>1569</v>
      </c>
      <c r="W441" s="44"/>
      <c r="X441" s="44"/>
      <c r="Y441" s="44"/>
      <c r="Z441" s="44"/>
      <c r="AA441" s="44"/>
      <c r="AB441" s="44" t="s">
        <v>625</v>
      </c>
      <c r="AC441" s="44" t="s">
        <v>626</v>
      </c>
      <c r="AD441" s="44" t="s">
        <v>813</v>
      </c>
      <c r="AE441" s="44" t="s">
        <v>550</v>
      </c>
      <c r="AF441" s="11">
        <f t="shared" si="97"/>
        <v>0</v>
      </c>
      <c r="AG441" s="11">
        <f t="shared" si="98"/>
        <v>0</v>
      </c>
      <c r="AH441" s="11">
        <f t="shared" si="99"/>
        <v>0</v>
      </c>
      <c r="AI441" s="11">
        <f t="shared" si="100"/>
        <v>0</v>
      </c>
      <c r="AJ441" s="11">
        <f t="shared" si="101"/>
        <v>0</v>
      </c>
      <c r="AK441" s="11">
        <f t="shared" si="102"/>
        <v>0</v>
      </c>
      <c r="AL441" s="11" t="str">
        <f t="shared" si="103"/>
        <v/>
      </c>
      <c r="AM441" s="11" t="str">
        <f t="shared" si="104"/>
        <v/>
      </c>
      <c r="AN441" s="11" t="str">
        <f>IF(AND($O441=$B$4,OR($Q441="COMMUN",$Q441=$D$4),$R441="POS"),COUNTIFS($O$83:$O441,$B$4,$Q$83:$Q441,"COMMUN",$R$83:$R441,"POS")+COUNTIFS($O$83:$O441,$B$4,$Q$83:$Q441,$D$4,$R$83:$R441,"POS"),"")</f>
        <v/>
      </c>
      <c r="AO441" s="11" t="str">
        <f t="shared" si="105"/>
        <v/>
      </c>
      <c r="AP441" s="11" t="str">
        <f t="shared" si="106"/>
        <v/>
      </c>
      <c r="AQ441" s="11">
        <f t="shared" si="107"/>
        <v>0</v>
      </c>
    </row>
    <row r="442" spans="12:43" ht="21.95" customHeight="1">
      <c r="L442" s="46"/>
      <c r="M442" s="46"/>
      <c r="N442" s="44" t="s">
        <v>1570</v>
      </c>
      <c r="O442" s="44" t="s">
        <v>234</v>
      </c>
      <c r="P442" s="44">
        <v>5</v>
      </c>
      <c r="Q442" s="44" t="s">
        <v>51</v>
      </c>
      <c r="R442" s="44" t="s">
        <v>52</v>
      </c>
      <c r="S442" s="44">
        <v>0</v>
      </c>
      <c r="T442" s="44">
        <v>0</v>
      </c>
      <c r="U442" s="44" t="s">
        <v>620</v>
      </c>
      <c r="V442" s="44" t="s">
        <v>1571</v>
      </c>
      <c r="W442" s="44"/>
      <c r="X442" s="44"/>
      <c r="Y442" s="44"/>
      <c r="Z442" s="44"/>
      <c r="AA442" s="44"/>
      <c r="AB442" s="44" t="s">
        <v>625</v>
      </c>
      <c r="AC442" s="44" t="s">
        <v>626</v>
      </c>
      <c r="AD442" s="44" t="s">
        <v>813</v>
      </c>
      <c r="AE442" s="44" t="s">
        <v>550</v>
      </c>
      <c r="AF442" s="11">
        <f t="shared" si="97"/>
        <v>0</v>
      </c>
      <c r="AG442" s="11">
        <f t="shared" si="98"/>
        <v>0</v>
      </c>
      <c r="AH442" s="11">
        <f t="shared" si="99"/>
        <v>0</v>
      </c>
      <c r="AI442" s="11">
        <f t="shared" si="100"/>
        <v>0</v>
      </c>
      <c r="AJ442" s="11">
        <f t="shared" si="101"/>
        <v>0</v>
      </c>
      <c r="AK442" s="11">
        <f t="shared" si="102"/>
        <v>0</v>
      </c>
      <c r="AL442" s="11" t="str">
        <f t="shared" si="103"/>
        <v/>
      </c>
      <c r="AM442" s="11" t="str">
        <f t="shared" si="104"/>
        <v/>
      </c>
      <c r="AN442" s="11" t="str">
        <f>IF(AND($O442=$B$4,OR($Q442="COMMUN",$Q442=$D$4),$R442="POS"),COUNTIFS($O$83:$O442,$B$4,$Q$83:$Q442,"COMMUN",$R$83:$R442,"POS")+COUNTIFS($O$83:$O442,$B$4,$Q$83:$Q442,$D$4,$R$83:$R442,"POS"),"")</f>
        <v/>
      </c>
      <c r="AO442" s="11" t="str">
        <f t="shared" si="105"/>
        <v/>
      </c>
      <c r="AP442" s="11" t="str">
        <f t="shared" si="106"/>
        <v/>
      </c>
      <c r="AQ442" s="11">
        <f t="shared" si="107"/>
        <v>0</v>
      </c>
    </row>
    <row r="443" spans="12:43" ht="21.95" customHeight="1">
      <c r="L443" s="46"/>
      <c r="M443" s="46"/>
      <c r="N443" s="44" t="s">
        <v>1572</v>
      </c>
      <c r="O443" s="44" t="s">
        <v>237</v>
      </c>
      <c r="P443" s="44">
        <v>1</v>
      </c>
      <c r="Q443" s="44" t="s">
        <v>51</v>
      </c>
      <c r="R443" s="44" t="s">
        <v>52</v>
      </c>
      <c r="S443" s="44">
        <v>0</v>
      </c>
      <c r="T443" s="44">
        <v>0</v>
      </c>
      <c r="U443" s="44" t="s">
        <v>620</v>
      </c>
      <c r="V443" s="44" t="s">
        <v>1573</v>
      </c>
      <c r="W443" s="44"/>
      <c r="X443" s="44"/>
      <c r="Y443" s="44"/>
      <c r="Z443" s="44"/>
      <c r="AA443" s="44"/>
      <c r="AB443" s="44" t="s">
        <v>625</v>
      </c>
      <c r="AC443" s="44" t="s">
        <v>626</v>
      </c>
      <c r="AD443" s="44" t="s">
        <v>813</v>
      </c>
      <c r="AE443" s="44" t="s">
        <v>550</v>
      </c>
      <c r="AF443" s="11">
        <f t="shared" si="97"/>
        <v>0</v>
      </c>
      <c r="AG443" s="11">
        <f t="shared" si="98"/>
        <v>0</v>
      </c>
      <c r="AH443" s="11">
        <f t="shared" si="99"/>
        <v>0</v>
      </c>
      <c r="AI443" s="11">
        <f t="shared" si="100"/>
        <v>0</v>
      </c>
      <c r="AJ443" s="11">
        <f t="shared" si="101"/>
        <v>0</v>
      </c>
      <c r="AK443" s="11">
        <f t="shared" si="102"/>
        <v>0</v>
      </c>
      <c r="AL443" s="11" t="str">
        <f t="shared" si="103"/>
        <v/>
      </c>
      <c r="AM443" s="11" t="str">
        <f t="shared" si="104"/>
        <v/>
      </c>
      <c r="AN443" s="11" t="str">
        <f>IF(AND($O443=$B$4,OR($Q443="COMMUN",$Q443=$D$4),$R443="POS"),COUNTIFS($O$83:$O443,$B$4,$Q$83:$Q443,"COMMUN",$R$83:$R443,"POS")+COUNTIFS($O$83:$O443,$B$4,$Q$83:$Q443,$D$4,$R$83:$R443,"POS"),"")</f>
        <v/>
      </c>
      <c r="AO443" s="11" t="str">
        <f t="shared" si="105"/>
        <v/>
      </c>
      <c r="AP443" s="11" t="str">
        <f t="shared" si="106"/>
        <v/>
      </c>
      <c r="AQ443" s="11">
        <f t="shared" si="107"/>
        <v>0</v>
      </c>
    </row>
    <row r="444" spans="12:43" ht="21.95" customHeight="1">
      <c r="L444" s="46"/>
      <c r="M444" s="46"/>
      <c r="N444" s="44" t="s">
        <v>1574</v>
      </c>
      <c r="O444" s="44" t="s">
        <v>237</v>
      </c>
      <c r="P444" s="44">
        <v>2</v>
      </c>
      <c r="Q444" s="44" t="s">
        <v>51</v>
      </c>
      <c r="R444" s="44" t="s">
        <v>52</v>
      </c>
      <c r="S444" s="44">
        <v>0</v>
      </c>
      <c r="T444" s="44">
        <v>0</v>
      </c>
      <c r="U444" s="44" t="s">
        <v>620</v>
      </c>
      <c r="V444" s="44" t="s">
        <v>1575</v>
      </c>
      <c r="W444" s="44"/>
      <c r="X444" s="44"/>
      <c r="Y444" s="44"/>
      <c r="Z444" s="44"/>
      <c r="AA444" s="44"/>
      <c r="AB444" s="44" t="s">
        <v>625</v>
      </c>
      <c r="AC444" s="44" t="s">
        <v>626</v>
      </c>
      <c r="AD444" s="44" t="s">
        <v>813</v>
      </c>
      <c r="AE444" s="44" t="s">
        <v>550</v>
      </c>
      <c r="AF444" s="11">
        <f t="shared" si="97"/>
        <v>0</v>
      </c>
      <c r="AG444" s="11">
        <f t="shared" si="98"/>
        <v>0</v>
      </c>
      <c r="AH444" s="11">
        <f t="shared" si="99"/>
        <v>0</v>
      </c>
      <c r="AI444" s="11">
        <f t="shared" si="100"/>
        <v>0</v>
      </c>
      <c r="AJ444" s="11">
        <f t="shared" si="101"/>
        <v>0</v>
      </c>
      <c r="AK444" s="11">
        <f t="shared" si="102"/>
        <v>0</v>
      </c>
      <c r="AL444" s="11" t="str">
        <f t="shared" si="103"/>
        <v/>
      </c>
      <c r="AM444" s="11" t="str">
        <f t="shared" si="104"/>
        <v/>
      </c>
      <c r="AN444" s="11" t="str">
        <f>IF(AND($O444=$B$4,OR($Q444="COMMUN",$Q444=$D$4),$R444="POS"),COUNTIFS($O$83:$O444,$B$4,$Q$83:$Q444,"COMMUN",$R$83:$R444,"POS")+COUNTIFS($O$83:$O444,$B$4,$Q$83:$Q444,$D$4,$R$83:$R444,"POS"),"")</f>
        <v/>
      </c>
      <c r="AO444" s="11" t="str">
        <f t="shared" si="105"/>
        <v/>
      </c>
      <c r="AP444" s="11" t="str">
        <f t="shared" si="106"/>
        <v/>
      </c>
      <c r="AQ444" s="11">
        <f t="shared" si="107"/>
        <v>0</v>
      </c>
    </row>
    <row r="445" spans="12:43" ht="21.95" customHeight="1">
      <c r="L445" s="46"/>
      <c r="M445" s="46"/>
      <c r="N445" s="44" t="s">
        <v>1576</v>
      </c>
      <c r="O445" s="44" t="s">
        <v>237</v>
      </c>
      <c r="P445" s="44">
        <v>3</v>
      </c>
      <c r="Q445" s="44" t="s">
        <v>51</v>
      </c>
      <c r="R445" s="44" t="s">
        <v>52</v>
      </c>
      <c r="S445" s="44">
        <v>0</v>
      </c>
      <c r="T445" s="44">
        <v>0</v>
      </c>
      <c r="U445" s="44" t="s">
        <v>620</v>
      </c>
      <c r="V445" s="44" t="s">
        <v>1577</v>
      </c>
      <c r="W445" s="44"/>
      <c r="X445" s="44"/>
      <c r="Y445" s="44"/>
      <c r="Z445" s="44"/>
      <c r="AA445" s="44"/>
      <c r="AB445" s="44" t="s">
        <v>625</v>
      </c>
      <c r="AC445" s="44" t="s">
        <v>626</v>
      </c>
      <c r="AD445" s="44" t="s">
        <v>813</v>
      </c>
      <c r="AE445" s="44" t="s">
        <v>550</v>
      </c>
      <c r="AF445" s="11">
        <f t="shared" si="97"/>
        <v>0</v>
      </c>
      <c r="AG445" s="11">
        <f t="shared" si="98"/>
        <v>0</v>
      </c>
      <c r="AH445" s="11">
        <f t="shared" si="99"/>
        <v>0</v>
      </c>
      <c r="AI445" s="11">
        <f t="shared" si="100"/>
        <v>0</v>
      </c>
      <c r="AJ445" s="11">
        <f t="shared" si="101"/>
        <v>0</v>
      </c>
      <c r="AK445" s="11">
        <f t="shared" si="102"/>
        <v>0</v>
      </c>
      <c r="AL445" s="11" t="str">
        <f t="shared" si="103"/>
        <v/>
      </c>
      <c r="AM445" s="11" t="str">
        <f t="shared" si="104"/>
        <v/>
      </c>
      <c r="AN445" s="11" t="str">
        <f>IF(AND($O445=$B$4,OR($Q445="COMMUN",$Q445=$D$4),$R445="POS"),COUNTIFS($O$83:$O445,$B$4,$Q$83:$Q445,"COMMUN",$R$83:$R445,"POS")+COUNTIFS($O$83:$O445,$B$4,$Q$83:$Q445,$D$4,$R$83:$R445,"POS"),"")</f>
        <v/>
      </c>
      <c r="AO445" s="11" t="str">
        <f t="shared" si="105"/>
        <v/>
      </c>
      <c r="AP445" s="11" t="str">
        <f t="shared" si="106"/>
        <v/>
      </c>
      <c r="AQ445" s="11">
        <f t="shared" si="107"/>
        <v>0</v>
      </c>
    </row>
    <row r="446" spans="12:43" ht="21.95" customHeight="1">
      <c r="L446" s="46"/>
      <c r="M446" s="46"/>
      <c r="N446" s="44" t="s">
        <v>1578</v>
      </c>
      <c r="O446" s="44" t="s">
        <v>237</v>
      </c>
      <c r="P446" s="44">
        <v>4</v>
      </c>
      <c r="Q446" s="44" t="s">
        <v>51</v>
      </c>
      <c r="R446" s="44" t="s">
        <v>52</v>
      </c>
      <c r="S446" s="44">
        <v>0</v>
      </c>
      <c r="T446" s="44">
        <v>0</v>
      </c>
      <c r="U446" s="44" t="s">
        <v>620</v>
      </c>
      <c r="V446" s="44" t="s">
        <v>1579</v>
      </c>
      <c r="W446" s="44"/>
      <c r="X446" s="44"/>
      <c r="Y446" s="44"/>
      <c r="Z446" s="44"/>
      <c r="AA446" s="44"/>
      <c r="AB446" s="44" t="s">
        <v>625</v>
      </c>
      <c r="AC446" s="44" t="s">
        <v>626</v>
      </c>
      <c r="AD446" s="44" t="s">
        <v>813</v>
      </c>
      <c r="AE446" s="44" t="s">
        <v>550</v>
      </c>
      <c r="AF446" s="11">
        <f t="shared" si="97"/>
        <v>0</v>
      </c>
      <c r="AG446" s="11">
        <f t="shared" si="98"/>
        <v>0</v>
      </c>
      <c r="AH446" s="11">
        <f t="shared" si="99"/>
        <v>0</v>
      </c>
      <c r="AI446" s="11">
        <f t="shared" si="100"/>
        <v>0</v>
      </c>
      <c r="AJ446" s="11">
        <f t="shared" si="101"/>
        <v>0</v>
      </c>
      <c r="AK446" s="11">
        <f t="shared" si="102"/>
        <v>0</v>
      </c>
      <c r="AL446" s="11" t="str">
        <f t="shared" si="103"/>
        <v/>
      </c>
      <c r="AM446" s="11" t="str">
        <f t="shared" si="104"/>
        <v/>
      </c>
      <c r="AN446" s="11" t="str">
        <f>IF(AND($O446=$B$4,OR($Q446="COMMUN",$Q446=$D$4),$R446="POS"),COUNTIFS($O$83:$O446,$B$4,$Q$83:$Q446,"COMMUN",$R$83:$R446,"POS")+COUNTIFS($O$83:$O446,$B$4,$Q$83:$Q446,$D$4,$R$83:$R446,"POS"),"")</f>
        <v/>
      </c>
      <c r="AO446" s="11" t="str">
        <f t="shared" si="105"/>
        <v/>
      </c>
      <c r="AP446" s="11" t="str">
        <f t="shared" si="106"/>
        <v/>
      </c>
      <c r="AQ446" s="11">
        <f t="shared" si="107"/>
        <v>0</v>
      </c>
    </row>
    <row r="447" spans="12:43" ht="21.95" customHeight="1">
      <c r="L447" s="46"/>
      <c r="M447" s="46"/>
      <c r="N447" s="44" t="s">
        <v>1580</v>
      </c>
      <c r="O447" s="44" t="s">
        <v>237</v>
      </c>
      <c r="P447" s="44">
        <v>5</v>
      </c>
      <c r="Q447" s="44" t="s">
        <v>51</v>
      </c>
      <c r="R447" s="44" t="s">
        <v>52</v>
      </c>
      <c r="S447" s="44">
        <v>0</v>
      </c>
      <c r="T447" s="44">
        <v>0</v>
      </c>
      <c r="U447" s="44" t="s">
        <v>620</v>
      </c>
      <c r="V447" s="44" t="s">
        <v>1581</v>
      </c>
      <c r="W447" s="44"/>
      <c r="X447" s="44"/>
      <c r="Y447" s="44"/>
      <c r="Z447" s="44"/>
      <c r="AA447" s="44"/>
      <c r="AB447" s="44" t="s">
        <v>625</v>
      </c>
      <c r="AC447" s="44" t="s">
        <v>626</v>
      </c>
      <c r="AD447" s="44" t="s">
        <v>813</v>
      </c>
      <c r="AE447" s="44" t="s">
        <v>550</v>
      </c>
      <c r="AF447" s="11">
        <f t="shared" si="97"/>
        <v>0</v>
      </c>
      <c r="AG447" s="11">
        <f t="shared" si="98"/>
        <v>0</v>
      </c>
      <c r="AH447" s="11">
        <f t="shared" si="99"/>
        <v>0</v>
      </c>
      <c r="AI447" s="11">
        <f t="shared" si="100"/>
        <v>0</v>
      </c>
      <c r="AJ447" s="11">
        <f t="shared" si="101"/>
        <v>0</v>
      </c>
      <c r="AK447" s="11">
        <f t="shared" si="102"/>
        <v>0</v>
      </c>
      <c r="AL447" s="11" t="str">
        <f t="shared" si="103"/>
        <v/>
      </c>
      <c r="AM447" s="11" t="str">
        <f t="shared" si="104"/>
        <v/>
      </c>
      <c r="AN447" s="11" t="str">
        <f>IF(AND($O447=$B$4,OR($Q447="COMMUN",$Q447=$D$4),$R447="POS"),COUNTIFS($O$83:$O447,$B$4,$Q$83:$Q447,"COMMUN",$R$83:$R447,"POS")+COUNTIFS($O$83:$O447,$B$4,$Q$83:$Q447,$D$4,$R$83:$R447,"POS"),"")</f>
        <v/>
      </c>
      <c r="AO447" s="11" t="str">
        <f t="shared" si="105"/>
        <v/>
      </c>
      <c r="AP447" s="11" t="str">
        <f t="shared" si="106"/>
        <v/>
      </c>
      <c r="AQ447" s="11">
        <f t="shared" si="107"/>
        <v>0</v>
      </c>
    </row>
    <row r="448" spans="12:43" ht="21.95" customHeight="1">
      <c r="L448" s="46"/>
      <c r="M448" s="46"/>
      <c r="N448" s="44" t="s">
        <v>1582</v>
      </c>
      <c r="O448" s="44" t="s">
        <v>239</v>
      </c>
      <c r="P448" s="44">
        <v>1</v>
      </c>
      <c r="Q448" s="44" t="s">
        <v>51</v>
      </c>
      <c r="R448" s="44" t="s">
        <v>52</v>
      </c>
      <c r="S448" s="44">
        <v>0</v>
      </c>
      <c r="T448" s="44">
        <v>0</v>
      </c>
      <c r="U448" s="44" t="s">
        <v>620</v>
      </c>
      <c r="V448" s="44" t="s">
        <v>1583</v>
      </c>
      <c r="W448" s="44"/>
      <c r="X448" s="44"/>
      <c r="Y448" s="44"/>
      <c r="Z448" s="44"/>
      <c r="AA448" s="44"/>
      <c r="AB448" s="44" t="s">
        <v>625</v>
      </c>
      <c r="AC448" s="44" t="s">
        <v>626</v>
      </c>
      <c r="AD448" s="44" t="s">
        <v>813</v>
      </c>
      <c r="AE448" s="44" t="s">
        <v>550</v>
      </c>
      <c r="AF448" s="11">
        <f t="shared" si="97"/>
        <v>0</v>
      </c>
      <c r="AG448" s="11">
        <f t="shared" si="98"/>
        <v>0</v>
      </c>
      <c r="AH448" s="11">
        <f t="shared" si="99"/>
        <v>0</v>
      </c>
      <c r="AI448" s="11">
        <f t="shared" si="100"/>
        <v>0</v>
      </c>
      <c r="AJ448" s="11">
        <f t="shared" si="101"/>
        <v>0</v>
      </c>
      <c r="AK448" s="11">
        <f t="shared" si="102"/>
        <v>0</v>
      </c>
      <c r="AL448" s="11" t="str">
        <f t="shared" si="103"/>
        <v/>
      </c>
      <c r="AM448" s="11" t="str">
        <f t="shared" si="104"/>
        <v/>
      </c>
      <c r="AN448" s="11" t="str">
        <f>IF(AND($O448=$B$4,OR($Q448="COMMUN",$Q448=$D$4),$R448="POS"),COUNTIFS($O$83:$O448,$B$4,$Q$83:$Q448,"COMMUN",$R$83:$R448,"POS")+COUNTIFS($O$83:$O448,$B$4,$Q$83:$Q448,$D$4,$R$83:$R448,"POS"),"")</f>
        <v/>
      </c>
      <c r="AO448" s="11" t="str">
        <f t="shared" si="105"/>
        <v/>
      </c>
      <c r="AP448" s="11" t="str">
        <f t="shared" si="106"/>
        <v/>
      </c>
      <c r="AQ448" s="11">
        <f t="shared" si="107"/>
        <v>0</v>
      </c>
    </row>
    <row r="449" spans="12:43" ht="21.95" customHeight="1">
      <c r="L449" s="46"/>
      <c r="M449" s="46"/>
      <c r="N449" s="44" t="s">
        <v>1584</v>
      </c>
      <c r="O449" s="44" t="s">
        <v>239</v>
      </c>
      <c r="P449" s="44">
        <v>2</v>
      </c>
      <c r="Q449" s="44" t="s">
        <v>51</v>
      </c>
      <c r="R449" s="44" t="s">
        <v>52</v>
      </c>
      <c r="S449" s="44">
        <v>0</v>
      </c>
      <c r="T449" s="44">
        <v>0</v>
      </c>
      <c r="U449" s="44" t="s">
        <v>620</v>
      </c>
      <c r="V449" s="44" t="s">
        <v>1585</v>
      </c>
      <c r="W449" s="44"/>
      <c r="X449" s="44"/>
      <c r="Y449" s="44"/>
      <c r="Z449" s="44"/>
      <c r="AA449" s="44"/>
      <c r="AB449" s="44" t="s">
        <v>625</v>
      </c>
      <c r="AC449" s="44" t="s">
        <v>626</v>
      </c>
      <c r="AD449" s="44" t="s">
        <v>813</v>
      </c>
      <c r="AE449" s="44" t="s">
        <v>550</v>
      </c>
      <c r="AF449" s="11">
        <f t="shared" si="97"/>
        <v>0</v>
      </c>
      <c r="AG449" s="11">
        <f t="shared" si="98"/>
        <v>0</v>
      </c>
      <c r="AH449" s="11">
        <f t="shared" si="99"/>
        <v>0</v>
      </c>
      <c r="AI449" s="11">
        <f t="shared" si="100"/>
        <v>0</v>
      </c>
      <c r="AJ449" s="11">
        <f t="shared" si="101"/>
        <v>0</v>
      </c>
      <c r="AK449" s="11">
        <f t="shared" si="102"/>
        <v>0</v>
      </c>
      <c r="AL449" s="11" t="str">
        <f t="shared" si="103"/>
        <v/>
      </c>
      <c r="AM449" s="11" t="str">
        <f t="shared" si="104"/>
        <v/>
      </c>
      <c r="AN449" s="11" t="str">
        <f>IF(AND($O449=$B$4,OR($Q449="COMMUN",$Q449=$D$4),$R449="POS"),COUNTIFS($O$83:$O449,$B$4,$Q$83:$Q449,"COMMUN",$R$83:$R449,"POS")+COUNTIFS($O$83:$O449,$B$4,$Q$83:$Q449,$D$4,$R$83:$R449,"POS"),"")</f>
        <v/>
      </c>
      <c r="AO449" s="11" t="str">
        <f t="shared" si="105"/>
        <v/>
      </c>
      <c r="AP449" s="11" t="str">
        <f t="shared" si="106"/>
        <v/>
      </c>
      <c r="AQ449" s="11">
        <f t="shared" si="107"/>
        <v>0</v>
      </c>
    </row>
    <row r="450" spans="12:43" ht="21.95" customHeight="1">
      <c r="L450" s="46"/>
      <c r="M450" s="46"/>
      <c r="N450" s="44" t="s">
        <v>1586</v>
      </c>
      <c r="O450" s="44" t="s">
        <v>239</v>
      </c>
      <c r="P450" s="44">
        <v>3</v>
      </c>
      <c r="Q450" s="44" t="s">
        <v>51</v>
      </c>
      <c r="R450" s="44" t="s">
        <v>52</v>
      </c>
      <c r="S450" s="44">
        <v>0</v>
      </c>
      <c r="T450" s="44">
        <v>0</v>
      </c>
      <c r="U450" s="44" t="s">
        <v>620</v>
      </c>
      <c r="V450" s="44" t="s">
        <v>1587</v>
      </c>
      <c r="W450" s="44"/>
      <c r="X450" s="44"/>
      <c r="Y450" s="44"/>
      <c r="Z450" s="44"/>
      <c r="AA450" s="44"/>
      <c r="AB450" s="44" t="s">
        <v>625</v>
      </c>
      <c r="AC450" s="44" t="s">
        <v>626</v>
      </c>
      <c r="AD450" s="44" t="s">
        <v>813</v>
      </c>
      <c r="AE450" s="44" t="s">
        <v>550</v>
      </c>
      <c r="AF450" s="11">
        <f t="shared" si="97"/>
        <v>0</v>
      </c>
      <c r="AG450" s="11">
        <f t="shared" si="98"/>
        <v>0</v>
      </c>
      <c r="AH450" s="11">
        <f t="shared" si="99"/>
        <v>0</v>
      </c>
      <c r="AI450" s="11">
        <f t="shared" si="100"/>
        <v>0</v>
      </c>
      <c r="AJ450" s="11">
        <f t="shared" si="101"/>
        <v>0</v>
      </c>
      <c r="AK450" s="11">
        <f t="shared" si="102"/>
        <v>0</v>
      </c>
      <c r="AL450" s="11" t="str">
        <f t="shared" si="103"/>
        <v/>
      </c>
      <c r="AM450" s="11" t="str">
        <f t="shared" si="104"/>
        <v/>
      </c>
      <c r="AN450" s="11" t="str">
        <f>IF(AND($O450=$B$4,OR($Q450="COMMUN",$Q450=$D$4),$R450="POS"),COUNTIFS($O$83:$O450,$B$4,$Q$83:$Q450,"COMMUN",$R$83:$R450,"POS")+COUNTIFS($O$83:$O450,$B$4,$Q$83:$Q450,$D$4,$R$83:$R450,"POS"),"")</f>
        <v/>
      </c>
      <c r="AO450" s="11" t="str">
        <f t="shared" si="105"/>
        <v/>
      </c>
      <c r="AP450" s="11" t="str">
        <f t="shared" si="106"/>
        <v/>
      </c>
      <c r="AQ450" s="11">
        <f t="shared" si="107"/>
        <v>0</v>
      </c>
    </row>
    <row r="451" spans="12:43" ht="21.95" customHeight="1">
      <c r="L451" s="46"/>
      <c r="M451" s="46"/>
      <c r="N451" s="44" t="s">
        <v>1588</v>
      </c>
      <c r="O451" s="44" t="s">
        <v>239</v>
      </c>
      <c r="P451" s="44">
        <v>4</v>
      </c>
      <c r="Q451" s="44" t="s">
        <v>51</v>
      </c>
      <c r="R451" s="44" t="s">
        <v>52</v>
      </c>
      <c r="S451" s="44">
        <v>0</v>
      </c>
      <c r="T451" s="44">
        <v>0</v>
      </c>
      <c r="U451" s="44" t="s">
        <v>620</v>
      </c>
      <c r="V451" s="44" t="s">
        <v>1589</v>
      </c>
      <c r="W451" s="44"/>
      <c r="X451" s="44"/>
      <c r="Y451" s="44"/>
      <c r="Z451" s="44"/>
      <c r="AA451" s="44"/>
      <c r="AB451" s="44" t="s">
        <v>625</v>
      </c>
      <c r="AC451" s="44" t="s">
        <v>626</v>
      </c>
      <c r="AD451" s="44" t="s">
        <v>813</v>
      </c>
      <c r="AE451" s="44" t="s">
        <v>550</v>
      </c>
      <c r="AF451" s="11">
        <f t="shared" si="97"/>
        <v>0</v>
      </c>
      <c r="AG451" s="11">
        <f t="shared" si="98"/>
        <v>0</v>
      </c>
      <c r="AH451" s="11">
        <f t="shared" si="99"/>
        <v>0</v>
      </c>
      <c r="AI451" s="11">
        <f t="shared" si="100"/>
        <v>0</v>
      </c>
      <c r="AJ451" s="11">
        <f t="shared" si="101"/>
        <v>0</v>
      </c>
      <c r="AK451" s="11">
        <f t="shared" si="102"/>
        <v>0</v>
      </c>
      <c r="AL451" s="11" t="str">
        <f t="shared" si="103"/>
        <v/>
      </c>
      <c r="AM451" s="11" t="str">
        <f t="shared" si="104"/>
        <v/>
      </c>
      <c r="AN451" s="11" t="str">
        <f>IF(AND($O451=$B$4,OR($Q451="COMMUN",$Q451=$D$4),$R451="POS"),COUNTIFS($O$83:$O451,$B$4,$Q$83:$Q451,"COMMUN",$R$83:$R451,"POS")+COUNTIFS($O$83:$O451,$B$4,$Q$83:$Q451,$D$4,$R$83:$R451,"POS"),"")</f>
        <v/>
      </c>
      <c r="AO451" s="11" t="str">
        <f t="shared" si="105"/>
        <v/>
      </c>
      <c r="AP451" s="11" t="str">
        <f t="shared" si="106"/>
        <v/>
      </c>
      <c r="AQ451" s="11">
        <f t="shared" si="107"/>
        <v>0</v>
      </c>
    </row>
    <row r="452" spans="12:43" ht="21.95" customHeight="1">
      <c r="L452" s="46"/>
      <c r="M452" s="46"/>
      <c r="N452" s="44" t="s">
        <v>1590</v>
      </c>
      <c r="O452" s="44" t="s">
        <v>239</v>
      </c>
      <c r="P452" s="44">
        <v>5</v>
      </c>
      <c r="Q452" s="44" t="s">
        <v>51</v>
      </c>
      <c r="R452" s="44" t="s">
        <v>52</v>
      </c>
      <c r="S452" s="44">
        <v>0</v>
      </c>
      <c r="T452" s="44">
        <v>0</v>
      </c>
      <c r="U452" s="44" t="s">
        <v>620</v>
      </c>
      <c r="V452" s="44" t="s">
        <v>1591</v>
      </c>
      <c r="W452" s="44"/>
      <c r="X452" s="44"/>
      <c r="Y452" s="44"/>
      <c r="Z452" s="44"/>
      <c r="AA452" s="44"/>
      <c r="AB452" s="44" t="s">
        <v>625</v>
      </c>
      <c r="AC452" s="44" t="s">
        <v>626</v>
      </c>
      <c r="AD452" s="44" t="s">
        <v>813</v>
      </c>
      <c r="AE452" s="44" t="s">
        <v>550</v>
      </c>
      <c r="AF452" s="11">
        <f t="shared" si="97"/>
        <v>0</v>
      </c>
      <c r="AG452" s="11">
        <f t="shared" si="98"/>
        <v>0</v>
      </c>
      <c r="AH452" s="11">
        <f t="shared" si="99"/>
        <v>0</v>
      </c>
      <c r="AI452" s="11">
        <f t="shared" si="100"/>
        <v>0</v>
      </c>
      <c r="AJ452" s="11">
        <f t="shared" si="101"/>
        <v>0</v>
      </c>
      <c r="AK452" s="11">
        <f t="shared" si="102"/>
        <v>0</v>
      </c>
      <c r="AL452" s="11" t="str">
        <f t="shared" si="103"/>
        <v/>
      </c>
      <c r="AM452" s="11" t="str">
        <f t="shared" si="104"/>
        <v/>
      </c>
      <c r="AN452" s="11" t="str">
        <f>IF(AND($O452=$B$4,OR($Q452="COMMUN",$Q452=$D$4),$R452="POS"),COUNTIFS($O$83:$O452,$B$4,$Q$83:$Q452,"COMMUN",$R$83:$R452,"POS")+COUNTIFS($O$83:$O452,$B$4,$Q$83:$Q452,$D$4,$R$83:$R452,"POS"),"")</f>
        <v/>
      </c>
      <c r="AO452" s="11" t="str">
        <f t="shared" si="105"/>
        <v/>
      </c>
      <c r="AP452" s="11" t="str">
        <f t="shared" si="106"/>
        <v/>
      </c>
      <c r="AQ452" s="11">
        <f t="shared" si="107"/>
        <v>0</v>
      </c>
    </row>
    <row r="453" spans="12:43" ht="21.95" customHeight="1">
      <c r="L453" s="46"/>
      <c r="M453" s="46"/>
      <c r="N453" s="44" t="s">
        <v>1592</v>
      </c>
      <c r="O453" s="44" t="s">
        <v>242</v>
      </c>
      <c r="P453" s="44">
        <v>1</v>
      </c>
      <c r="Q453" s="44" t="s">
        <v>51</v>
      </c>
      <c r="R453" s="44" t="s">
        <v>52</v>
      </c>
      <c r="S453" s="44">
        <v>0</v>
      </c>
      <c r="T453" s="44">
        <v>0</v>
      </c>
      <c r="U453" s="44" t="s">
        <v>620</v>
      </c>
      <c r="V453" s="44" t="s">
        <v>1593</v>
      </c>
      <c r="W453" s="44"/>
      <c r="X453" s="44"/>
      <c r="Y453" s="44"/>
      <c r="Z453" s="44"/>
      <c r="AA453" s="44"/>
      <c r="AB453" s="44" t="s">
        <v>625</v>
      </c>
      <c r="AC453" s="44" t="s">
        <v>626</v>
      </c>
      <c r="AD453" s="44" t="s">
        <v>813</v>
      </c>
      <c r="AE453" s="44" t="s">
        <v>550</v>
      </c>
      <c r="AF453" s="11">
        <f t="shared" si="97"/>
        <v>0</v>
      </c>
      <c r="AG453" s="11">
        <f t="shared" si="98"/>
        <v>0</v>
      </c>
      <c r="AH453" s="11">
        <f t="shared" si="99"/>
        <v>0</v>
      </c>
      <c r="AI453" s="11">
        <f t="shared" si="100"/>
        <v>0</v>
      </c>
      <c r="AJ453" s="11">
        <f t="shared" si="101"/>
        <v>0</v>
      </c>
      <c r="AK453" s="11">
        <f t="shared" si="102"/>
        <v>0</v>
      </c>
      <c r="AL453" s="11" t="str">
        <f t="shared" si="103"/>
        <v/>
      </c>
      <c r="AM453" s="11" t="str">
        <f t="shared" si="104"/>
        <v/>
      </c>
      <c r="AN453" s="11" t="str">
        <f>IF(AND($O453=$B$4,OR($Q453="COMMUN",$Q453=$D$4),$R453="POS"),COUNTIFS($O$83:$O453,$B$4,$Q$83:$Q453,"COMMUN",$R$83:$R453,"POS")+COUNTIFS($O$83:$O453,$B$4,$Q$83:$Q453,$D$4,$R$83:$R453,"POS"),"")</f>
        <v/>
      </c>
      <c r="AO453" s="11" t="str">
        <f t="shared" si="105"/>
        <v/>
      </c>
      <c r="AP453" s="11" t="str">
        <f t="shared" si="106"/>
        <v/>
      </c>
      <c r="AQ453" s="11">
        <f t="shared" si="107"/>
        <v>0</v>
      </c>
    </row>
    <row r="454" spans="12:43" ht="21.95" customHeight="1">
      <c r="L454" s="46"/>
      <c r="M454" s="46"/>
      <c r="N454" s="44" t="s">
        <v>1594</v>
      </c>
      <c r="O454" s="44" t="s">
        <v>242</v>
      </c>
      <c r="P454" s="44">
        <v>2</v>
      </c>
      <c r="Q454" s="44" t="s">
        <v>51</v>
      </c>
      <c r="R454" s="44" t="s">
        <v>52</v>
      </c>
      <c r="S454" s="44">
        <v>0</v>
      </c>
      <c r="T454" s="44">
        <v>0</v>
      </c>
      <c r="U454" s="44" t="s">
        <v>620</v>
      </c>
      <c r="V454" s="44" t="s">
        <v>1595</v>
      </c>
      <c r="W454" s="44"/>
      <c r="X454" s="44"/>
      <c r="Y454" s="44"/>
      <c r="Z454" s="44"/>
      <c r="AA454" s="44"/>
      <c r="AB454" s="44" t="s">
        <v>625</v>
      </c>
      <c r="AC454" s="44" t="s">
        <v>626</v>
      </c>
      <c r="AD454" s="44" t="s">
        <v>813</v>
      </c>
      <c r="AE454" s="44" t="s">
        <v>550</v>
      </c>
      <c r="AF454" s="11">
        <f t="shared" si="97"/>
        <v>0</v>
      </c>
      <c r="AG454" s="11">
        <f t="shared" si="98"/>
        <v>0</v>
      </c>
      <c r="AH454" s="11">
        <f t="shared" si="99"/>
        <v>0</v>
      </c>
      <c r="AI454" s="11">
        <f t="shared" si="100"/>
        <v>0</v>
      </c>
      <c r="AJ454" s="11">
        <f t="shared" si="101"/>
        <v>0</v>
      </c>
      <c r="AK454" s="11">
        <f t="shared" si="102"/>
        <v>0</v>
      </c>
      <c r="AL454" s="11" t="str">
        <f t="shared" si="103"/>
        <v/>
      </c>
      <c r="AM454" s="11" t="str">
        <f t="shared" si="104"/>
        <v/>
      </c>
      <c r="AN454" s="11" t="str">
        <f>IF(AND($O454=$B$4,OR($Q454="COMMUN",$Q454=$D$4),$R454="POS"),COUNTIFS($O$83:$O454,$B$4,$Q$83:$Q454,"COMMUN",$R$83:$R454,"POS")+COUNTIFS($O$83:$O454,$B$4,$Q$83:$Q454,$D$4,$R$83:$R454,"POS"),"")</f>
        <v/>
      </c>
      <c r="AO454" s="11" t="str">
        <f t="shared" si="105"/>
        <v/>
      </c>
      <c r="AP454" s="11" t="str">
        <f t="shared" si="106"/>
        <v/>
      </c>
      <c r="AQ454" s="11">
        <f t="shared" si="107"/>
        <v>0</v>
      </c>
    </row>
    <row r="455" spans="12:43" ht="21.95" customHeight="1">
      <c r="L455" s="46"/>
      <c r="M455" s="46"/>
      <c r="N455" s="44" t="s">
        <v>1596</v>
      </c>
      <c r="O455" s="44" t="s">
        <v>242</v>
      </c>
      <c r="P455" s="44">
        <v>3</v>
      </c>
      <c r="Q455" s="44" t="s">
        <v>51</v>
      </c>
      <c r="R455" s="44" t="s">
        <v>52</v>
      </c>
      <c r="S455" s="44">
        <v>0</v>
      </c>
      <c r="T455" s="44">
        <v>0</v>
      </c>
      <c r="U455" s="44" t="s">
        <v>620</v>
      </c>
      <c r="V455" s="44" t="s">
        <v>1597</v>
      </c>
      <c r="W455" s="44"/>
      <c r="X455" s="44"/>
      <c r="Y455" s="44"/>
      <c r="Z455" s="44"/>
      <c r="AA455" s="44"/>
      <c r="AB455" s="44" t="s">
        <v>625</v>
      </c>
      <c r="AC455" s="44" t="s">
        <v>626</v>
      </c>
      <c r="AD455" s="44" t="s">
        <v>813</v>
      </c>
      <c r="AE455" s="44" t="s">
        <v>550</v>
      </c>
      <c r="AF455" s="11">
        <f t="shared" si="97"/>
        <v>0</v>
      </c>
      <c r="AG455" s="11">
        <f t="shared" si="98"/>
        <v>0</v>
      </c>
      <c r="AH455" s="11">
        <f t="shared" si="99"/>
        <v>0</v>
      </c>
      <c r="AI455" s="11">
        <f t="shared" si="100"/>
        <v>0</v>
      </c>
      <c r="AJ455" s="11">
        <f t="shared" si="101"/>
        <v>0</v>
      </c>
      <c r="AK455" s="11">
        <f t="shared" si="102"/>
        <v>0</v>
      </c>
      <c r="AL455" s="11" t="str">
        <f t="shared" si="103"/>
        <v/>
      </c>
      <c r="AM455" s="11" t="str">
        <f t="shared" si="104"/>
        <v/>
      </c>
      <c r="AN455" s="11" t="str">
        <f>IF(AND($O455=$B$4,OR($Q455="COMMUN",$Q455=$D$4),$R455="POS"),COUNTIFS($O$83:$O455,$B$4,$Q$83:$Q455,"COMMUN",$R$83:$R455,"POS")+COUNTIFS($O$83:$O455,$B$4,$Q$83:$Q455,$D$4,$R$83:$R455,"POS"),"")</f>
        <v/>
      </c>
      <c r="AO455" s="11" t="str">
        <f t="shared" si="105"/>
        <v/>
      </c>
      <c r="AP455" s="11" t="str">
        <f t="shared" si="106"/>
        <v/>
      </c>
      <c r="AQ455" s="11">
        <f t="shared" si="107"/>
        <v>0</v>
      </c>
    </row>
    <row r="456" spans="12:43" ht="21.95" customHeight="1">
      <c r="L456" s="46"/>
      <c r="M456" s="46"/>
      <c r="N456" s="44" t="s">
        <v>1598</v>
      </c>
      <c r="O456" s="44" t="s">
        <v>242</v>
      </c>
      <c r="P456" s="44">
        <v>4</v>
      </c>
      <c r="Q456" s="44" t="s">
        <v>51</v>
      </c>
      <c r="R456" s="44" t="s">
        <v>52</v>
      </c>
      <c r="S456" s="44">
        <v>0</v>
      </c>
      <c r="T456" s="44">
        <v>0</v>
      </c>
      <c r="U456" s="44" t="s">
        <v>620</v>
      </c>
      <c r="V456" s="44" t="s">
        <v>1599</v>
      </c>
      <c r="W456" s="44"/>
      <c r="X456" s="44"/>
      <c r="Y456" s="44"/>
      <c r="Z456" s="44"/>
      <c r="AA456" s="44"/>
      <c r="AB456" s="44" t="s">
        <v>625</v>
      </c>
      <c r="AC456" s="44" t="s">
        <v>626</v>
      </c>
      <c r="AD456" s="44" t="s">
        <v>813</v>
      </c>
      <c r="AE456" s="44" t="s">
        <v>550</v>
      </c>
      <c r="AF456" s="11">
        <f t="shared" si="97"/>
        <v>0</v>
      </c>
      <c r="AG456" s="11">
        <f t="shared" si="98"/>
        <v>0</v>
      </c>
      <c r="AH456" s="11">
        <f t="shared" si="99"/>
        <v>0</v>
      </c>
      <c r="AI456" s="11">
        <f t="shared" si="100"/>
        <v>0</v>
      </c>
      <c r="AJ456" s="11">
        <f t="shared" si="101"/>
        <v>0</v>
      </c>
      <c r="AK456" s="11">
        <f t="shared" si="102"/>
        <v>0</v>
      </c>
      <c r="AL456" s="11" t="str">
        <f t="shared" si="103"/>
        <v/>
      </c>
      <c r="AM456" s="11" t="str">
        <f t="shared" si="104"/>
        <v/>
      </c>
      <c r="AN456" s="11" t="str">
        <f>IF(AND($O456=$B$4,OR($Q456="COMMUN",$Q456=$D$4),$R456="POS"),COUNTIFS($O$83:$O456,$B$4,$Q$83:$Q456,"COMMUN",$R$83:$R456,"POS")+COUNTIFS($O$83:$O456,$B$4,$Q$83:$Q456,$D$4,$R$83:$R456,"POS"),"")</f>
        <v/>
      </c>
      <c r="AO456" s="11" t="str">
        <f t="shared" si="105"/>
        <v/>
      </c>
      <c r="AP456" s="11" t="str">
        <f t="shared" si="106"/>
        <v/>
      </c>
      <c r="AQ456" s="11">
        <f t="shared" si="107"/>
        <v>0</v>
      </c>
    </row>
    <row r="457" spans="12:43" ht="21.95" customHeight="1">
      <c r="L457" s="46"/>
      <c r="M457" s="46"/>
      <c r="N457" s="44" t="s">
        <v>1600</v>
      </c>
      <c r="O457" s="44" t="s">
        <v>242</v>
      </c>
      <c r="P457" s="44">
        <v>5</v>
      </c>
      <c r="Q457" s="44" t="s">
        <v>51</v>
      </c>
      <c r="R457" s="44" t="s">
        <v>52</v>
      </c>
      <c r="S457" s="44">
        <v>0</v>
      </c>
      <c r="T457" s="44">
        <v>0</v>
      </c>
      <c r="U457" s="44" t="s">
        <v>620</v>
      </c>
      <c r="V457" s="44" t="s">
        <v>1601</v>
      </c>
      <c r="W457" s="44"/>
      <c r="X457" s="44"/>
      <c r="Y457" s="44"/>
      <c r="Z457" s="44"/>
      <c r="AA457" s="44"/>
      <c r="AB457" s="44" t="s">
        <v>625</v>
      </c>
      <c r="AC457" s="44" t="s">
        <v>626</v>
      </c>
      <c r="AD457" s="44" t="s">
        <v>813</v>
      </c>
      <c r="AE457" s="44" t="s">
        <v>550</v>
      </c>
      <c r="AF457" s="11">
        <f t="shared" si="97"/>
        <v>0</v>
      </c>
      <c r="AG457" s="11">
        <f t="shared" si="98"/>
        <v>0</v>
      </c>
      <c r="AH457" s="11">
        <f t="shared" si="99"/>
        <v>0</v>
      </c>
      <c r="AI457" s="11">
        <f t="shared" si="100"/>
        <v>0</v>
      </c>
      <c r="AJ457" s="11">
        <f t="shared" si="101"/>
        <v>0</v>
      </c>
      <c r="AK457" s="11">
        <f t="shared" si="102"/>
        <v>0</v>
      </c>
      <c r="AL457" s="11" t="str">
        <f t="shared" si="103"/>
        <v/>
      </c>
      <c r="AM457" s="11" t="str">
        <f t="shared" si="104"/>
        <v/>
      </c>
      <c r="AN457" s="11" t="str">
        <f>IF(AND($O457=$B$4,OR($Q457="COMMUN",$Q457=$D$4),$R457="POS"),COUNTIFS($O$83:$O457,$B$4,$Q$83:$Q457,"COMMUN",$R$83:$R457,"POS")+COUNTIFS($O$83:$O457,$B$4,$Q$83:$Q457,$D$4,$R$83:$R457,"POS"),"")</f>
        <v/>
      </c>
      <c r="AO457" s="11" t="str">
        <f t="shared" si="105"/>
        <v/>
      </c>
      <c r="AP457" s="11" t="str">
        <f t="shared" si="106"/>
        <v/>
      </c>
      <c r="AQ457" s="11">
        <f t="shared" si="107"/>
        <v>0</v>
      </c>
    </row>
    <row r="458" spans="12:43" ht="21.95" customHeight="1">
      <c r="L458" s="46"/>
      <c r="M458" s="46"/>
      <c r="N458" s="44" t="s">
        <v>1602</v>
      </c>
      <c r="O458" s="44" t="s">
        <v>117</v>
      </c>
      <c r="P458" s="44">
        <v>1</v>
      </c>
      <c r="Q458" s="44" t="s">
        <v>51</v>
      </c>
      <c r="R458" s="44" t="s">
        <v>52</v>
      </c>
      <c r="S458" s="44">
        <v>0</v>
      </c>
      <c r="T458" s="44">
        <v>0</v>
      </c>
      <c r="U458" s="44" t="s">
        <v>620</v>
      </c>
      <c r="V458" s="44" t="s">
        <v>1603</v>
      </c>
      <c r="W458" s="44"/>
      <c r="X458" s="44"/>
      <c r="Y458" s="44"/>
      <c r="Z458" s="44"/>
      <c r="AA458" s="44"/>
      <c r="AB458" s="44" t="s">
        <v>625</v>
      </c>
      <c r="AC458" s="44" t="s">
        <v>626</v>
      </c>
      <c r="AD458" s="44" t="s">
        <v>813</v>
      </c>
      <c r="AE458" s="44" t="s">
        <v>550</v>
      </c>
      <c r="AF458" s="11">
        <f t="shared" si="97"/>
        <v>0</v>
      </c>
      <c r="AG458" s="11">
        <f t="shared" si="98"/>
        <v>0</v>
      </c>
      <c r="AH458" s="11">
        <f t="shared" si="99"/>
        <v>0</v>
      </c>
      <c r="AI458" s="11">
        <f t="shared" si="100"/>
        <v>0</v>
      </c>
      <c r="AJ458" s="11">
        <f t="shared" si="101"/>
        <v>0</v>
      </c>
      <c r="AK458" s="11">
        <f t="shared" si="102"/>
        <v>0</v>
      </c>
      <c r="AL458" s="11" t="str">
        <f t="shared" si="103"/>
        <v/>
      </c>
      <c r="AM458" s="11" t="str">
        <f t="shared" si="104"/>
        <v/>
      </c>
      <c r="AN458" s="11" t="str">
        <f>IF(AND($O458=$B$4,OR($Q458="COMMUN",$Q458=$D$4),$R458="POS"),COUNTIFS($O$83:$O458,$B$4,$Q$83:$Q458,"COMMUN",$R$83:$R458,"POS")+COUNTIFS($O$83:$O458,$B$4,$Q$83:$Q458,$D$4,$R$83:$R458,"POS"),"")</f>
        <v/>
      </c>
      <c r="AO458" s="11" t="str">
        <f t="shared" si="105"/>
        <v/>
      </c>
      <c r="AP458" s="11" t="str">
        <f t="shared" si="106"/>
        <v/>
      </c>
      <c r="AQ458" s="11">
        <f t="shared" si="107"/>
        <v>0</v>
      </c>
    </row>
    <row r="459" spans="12:43" ht="21.95" customHeight="1">
      <c r="L459" s="46"/>
      <c r="M459" s="46"/>
      <c r="N459" s="44" t="s">
        <v>1604</v>
      </c>
      <c r="O459" s="44" t="s">
        <v>117</v>
      </c>
      <c r="P459" s="44">
        <v>2</v>
      </c>
      <c r="Q459" s="44" t="s">
        <v>51</v>
      </c>
      <c r="R459" s="44" t="s">
        <v>52</v>
      </c>
      <c r="S459" s="44">
        <v>0</v>
      </c>
      <c r="T459" s="44">
        <v>0</v>
      </c>
      <c r="U459" s="44" t="s">
        <v>620</v>
      </c>
      <c r="V459" s="44" t="s">
        <v>1605</v>
      </c>
      <c r="W459" s="44"/>
      <c r="X459" s="44"/>
      <c r="Y459" s="44"/>
      <c r="Z459" s="44"/>
      <c r="AA459" s="44"/>
      <c r="AB459" s="44" t="s">
        <v>625</v>
      </c>
      <c r="AC459" s="44" t="s">
        <v>626</v>
      </c>
      <c r="AD459" s="44" t="s">
        <v>813</v>
      </c>
      <c r="AE459" s="44" t="s">
        <v>550</v>
      </c>
      <c r="AF459" s="11">
        <f t="shared" si="97"/>
        <v>0</v>
      </c>
      <c r="AG459" s="11">
        <f t="shared" si="98"/>
        <v>0</v>
      </c>
      <c r="AH459" s="11">
        <f t="shared" si="99"/>
        <v>0</v>
      </c>
      <c r="AI459" s="11">
        <f t="shared" si="100"/>
        <v>0</v>
      </c>
      <c r="AJ459" s="11">
        <f t="shared" si="101"/>
        <v>0</v>
      </c>
      <c r="AK459" s="11">
        <f t="shared" si="102"/>
        <v>0</v>
      </c>
      <c r="AL459" s="11" t="str">
        <f t="shared" si="103"/>
        <v/>
      </c>
      <c r="AM459" s="11" t="str">
        <f t="shared" si="104"/>
        <v/>
      </c>
      <c r="AN459" s="11" t="str">
        <f>IF(AND($O459=$B$4,OR($Q459="COMMUN",$Q459=$D$4),$R459="POS"),COUNTIFS($O$83:$O459,$B$4,$Q$83:$Q459,"COMMUN",$R$83:$R459,"POS")+COUNTIFS($O$83:$O459,$B$4,$Q$83:$Q459,$D$4,$R$83:$R459,"POS"),"")</f>
        <v/>
      </c>
      <c r="AO459" s="11" t="str">
        <f t="shared" si="105"/>
        <v/>
      </c>
      <c r="AP459" s="11" t="str">
        <f t="shared" si="106"/>
        <v/>
      </c>
      <c r="AQ459" s="11">
        <f t="shared" si="107"/>
        <v>0</v>
      </c>
    </row>
    <row r="460" spans="12:43" ht="21.95" customHeight="1">
      <c r="L460" s="46"/>
      <c r="M460" s="46"/>
      <c r="N460" s="44" t="s">
        <v>1606</v>
      </c>
      <c r="O460" s="44" t="s">
        <v>117</v>
      </c>
      <c r="P460" s="44">
        <v>3</v>
      </c>
      <c r="Q460" s="44" t="s">
        <v>51</v>
      </c>
      <c r="R460" s="44" t="s">
        <v>52</v>
      </c>
      <c r="S460" s="44">
        <v>0</v>
      </c>
      <c r="T460" s="44">
        <v>0</v>
      </c>
      <c r="U460" s="44" t="s">
        <v>620</v>
      </c>
      <c r="V460" s="44" t="s">
        <v>1607</v>
      </c>
      <c r="W460" s="44"/>
      <c r="X460" s="44"/>
      <c r="Y460" s="44"/>
      <c r="Z460" s="44"/>
      <c r="AA460" s="44"/>
      <c r="AB460" s="44" t="s">
        <v>625</v>
      </c>
      <c r="AC460" s="44" t="s">
        <v>626</v>
      </c>
      <c r="AD460" s="44" t="s">
        <v>813</v>
      </c>
      <c r="AE460" s="44" t="s">
        <v>550</v>
      </c>
      <c r="AF460" s="11">
        <f t="shared" si="97"/>
        <v>0</v>
      </c>
      <c r="AG460" s="11">
        <f t="shared" si="98"/>
        <v>0</v>
      </c>
      <c r="AH460" s="11">
        <f t="shared" si="99"/>
        <v>0</v>
      </c>
      <c r="AI460" s="11">
        <f t="shared" si="100"/>
        <v>0</v>
      </c>
      <c r="AJ460" s="11">
        <f t="shared" si="101"/>
        <v>0</v>
      </c>
      <c r="AK460" s="11">
        <f t="shared" si="102"/>
        <v>0</v>
      </c>
      <c r="AL460" s="11" t="str">
        <f t="shared" si="103"/>
        <v/>
      </c>
      <c r="AM460" s="11" t="str">
        <f t="shared" si="104"/>
        <v/>
      </c>
      <c r="AN460" s="11" t="str">
        <f>IF(AND($O460=$B$4,OR($Q460="COMMUN",$Q460=$D$4),$R460="POS"),COUNTIFS($O$83:$O460,$B$4,$Q$83:$Q460,"COMMUN",$R$83:$R460,"POS")+COUNTIFS($O$83:$O460,$B$4,$Q$83:$Q460,$D$4,$R$83:$R460,"POS"),"")</f>
        <v/>
      </c>
      <c r="AO460" s="11" t="str">
        <f t="shared" si="105"/>
        <v/>
      </c>
      <c r="AP460" s="11" t="str">
        <f t="shared" si="106"/>
        <v/>
      </c>
      <c r="AQ460" s="11">
        <f t="shared" si="107"/>
        <v>0</v>
      </c>
    </row>
    <row r="461" spans="12:43" ht="21.95" customHeight="1">
      <c r="L461" s="46"/>
      <c r="M461" s="46"/>
      <c r="N461" s="44" t="s">
        <v>1608</v>
      </c>
      <c r="O461" s="44" t="s">
        <v>117</v>
      </c>
      <c r="P461" s="44">
        <v>4</v>
      </c>
      <c r="Q461" s="44" t="s">
        <v>51</v>
      </c>
      <c r="R461" s="44" t="s">
        <v>52</v>
      </c>
      <c r="S461" s="44">
        <v>0</v>
      </c>
      <c r="T461" s="44">
        <v>0</v>
      </c>
      <c r="U461" s="44" t="s">
        <v>620</v>
      </c>
      <c r="V461" s="44" t="s">
        <v>1609</v>
      </c>
      <c r="W461" s="44"/>
      <c r="X461" s="44"/>
      <c r="Y461" s="44"/>
      <c r="Z461" s="44"/>
      <c r="AA461" s="44"/>
      <c r="AB461" s="44" t="s">
        <v>625</v>
      </c>
      <c r="AC461" s="44" t="s">
        <v>626</v>
      </c>
      <c r="AD461" s="44" t="s">
        <v>813</v>
      </c>
      <c r="AE461" s="44" t="s">
        <v>550</v>
      </c>
      <c r="AF461" s="11">
        <f t="shared" si="97"/>
        <v>0</v>
      </c>
      <c r="AG461" s="11">
        <f t="shared" si="98"/>
        <v>0</v>
      </c>
      <c r="AH461" s="11">
        <f t="shared" si="99"/>
        <v>0</v>
      </c>
      <c r="AI461" s="11">
        <f t="shared" si="100"/>
        <v>0</v>
      </c>
      <c r="AJ461" s="11">
        <f t="shared" si="101"/>
        <v>0</v>
      </c>
      <c r="AK461" s="11">
        <f t="shared" si="102"/>
        <v>0</v>
      </c>
      <c r="AL461" s="11" t="str">
        <f t="shared" si="103"/>
        <v/>
      </c>
      <c r="AM461" s="11" t="str">
        <f t="shared" si="104"/>
        <v/>
      </c>
      <c r="AN461" s="11" t="str">
        <f>IF(AND($O461=$B$4,OR($Q461="COMMUN",$Q461=$D$4),$R461="POS"),COUNTIFS($O$83:$O461,$B$4,$Q$83:$Q461,"COMMUN",$R$83:$R461,"POS")+COUNTIFS($O$83:$O461,$B$4,$Q$83:$Q461,$D$4,$R$83:$R461,"POS"),"")</f>
        <v/>
      </c>
      <c r="AO461" s="11" t="str">
        <f t="shared" si="105"/>
        <v/>
      </c>
      <c r="AP461" s="11" t="str">
        <f t="shared" si="106"/>
        <v/>
      </c>
      <c r="AQ461" s="11">
        <f t="shared" si="107"/>
        <v>0</v>
      </c>
    </row>
    <row r="462" spans="12:43" ht="21.95" customHeight="1">
      <c r="L462" s="46"/>
      <c r="M462" s="46"/>
      <c r="N462" s="44" t="s">
        <v>1610</v>
      </c>
      <c r="O462" s="44" t="s">
        <v>117</v>
      </c>
      <c r="P462" s="44">
        <v>5</v>
      </c>
      <c r="Q462" s="44" t="s">
        <v>51</v>
      </c>
      <c r="R462" s="44" t="s">
        <v>52</v>
      </c>
      <c r="S462" s="44">
        <v>0</v>
      </c>
      <c r="T462" s="44">
        <v>0</v>
      </c>
      <c r="U462" s="44" t="s">
        <v>620</v>
      </c>
      <c r="V462" s="44" t="s">
        <v>1611</v>
      </c>
      <c r="W462" s="44"/>
      <c r="X462" s="44"/>
      <c r="Y462" s="44"/>
      <c r="Z462" s="44"/>
      <c r="AA462" s="44"/>
      <c r="AB462" s="44" t="s">
        <v>625</v>
      </c>
      <c r="AC462" s="44" t="s">
        <v>626</v>
      </c>
      <c r="AD462" s="44" t="s">
        <v>813</v>
      </c>
      <c r="AE462" s="44" t="s">
        <v>550</v>
      </c>
      <c r="AF462" s="11">
        <f t="shared" si="97"/>
        <v>0</v>
      </c>
      <c r="AG462" s="11">
        <f t="shared" si="98"/>
        <v>0</v>
      </c>
      <c r="AH462" s="11">
        <f t="shared" si="99"/>
        <v>0</v>
      </c>
      <c r="AI462" s="11">
        <f t="shared" si="100"/>
        <v>0</v>
      </c>
      <c r="AJ462" s="11">
        <f t="shared" si="101"/>
        <v>0</v>
      </c>
      <c r="AK462" s="11">
        <f t="shared" si="102"/>
        <v>0</v>
      </c>
      <c r="AL462" s="11" t="str">
        <f t="shared" si="103"/>
        <v/>
      </c>
      <c r="AM462" s="11" t="str">
        <f t="shared" si="104"/>
        <v/>
      </c>
      <c r="AN462" s="11" t="str">
        <f>IF(AND($O462=$B$4,OR($Q462="COMMUN",$Q462=$D$4),$R462="POS"),COUNTIFS($O$83:$O462,$B$4,$Q$83:$Q462,"COMMUN",$R$83:$R462,"POS")+COUNTIFS($O$83:$O462,$B$4,$Q$83:$Q462,$D$4,$R$83:$R462,"POS"),"")</f>
        <v/>
      </c>
      <c r="AO462" s="11" t="str">
        <f t="shared" si="105"/>
        <v/>
      </c>
      <c r="AP462" s="11" t="str">
        <f t="shared" si="106"/>
        <v/>
      </c>
      <c r="AQ462" s="11">
        <f t="shared" si="107"/>
        <v>0</v>
      </c>
    </row>
    <row r="463" spans="12:43" ht="21.95" customHeight="1">
      <c r="L463" s="46"/>
      <c r="M463" s="46"/>
      <c r="N463" s="44" t="s">
        <v>1612</v>
      </c>
      <c r="O463" s="44" t="s">
        <v>245</v>
      </c>
      <c r="P463" s="44">
        <v>1</v>
      </c>
      <c r="Q463" s="44" t="s">
        <v>51</v>
      </c>
      <c r="R463" s="44" t="s">
        <v>52</v>
      </c>
      <c r="S463" s="44">
        <v>0</v>
      </c>
      <c r="T463" s="44">
        <v>0</v>
      </c>
      <c r="U463" s="44" t="s">
        <v>620</v>
      </c>
      <c r="V463" s="44" t="s">
        <v>1613</v>
      </c>
      <c r="W463" s="44"/>
      <c r="X463" s="44"/>
      <c r="Y463" s="44"/>
      <c r="Z463" s="44"/>
      <c r="AA463" s="44"/>
      <c r="AB463" s="44" t="s">
        <v>625</v>
      </c>
      <c r="AC463" s="44" t="s">
        <v>626</v>
      </c>
      <c r="AD463" s="44" t="s">
        <v>813</v>
      </c>
      <c r="AE463" s="44" t="s">
        <v>550</v>
      </c>
      <c r="AF463" s="11">
        <f t="shared" si="97"/>
        <v>0</v>
      </c>
      <c r="AG463" s="11">
        <f t="shared" si="98"/>
        <v>0</v>
      </c>
      <c r="AH463" s="11">
        <f t="shared" si="99"/>
        <v>0</v>
      </c>
      <c r="AI463" s="11">
        <f t="shared" si="100"/>
        <v>0</v>
      </c>
      <c r="AJ463" s="11">
        <f t="shared" si="101"/>
        <v>0</v>
      </c>
      <c r="AK463" s="11">
        <f t="shared" si="102"/>
        <v>0</v>
      </c>
      <c r="AL463" s="11" t="str">
        <f t="shared" si="103"/>
        <v/>
      </c>
      <c r="AM463" s="11" t="str">
        <f t="shared" si="104"/>
        <v/>
      </c>
      <c r="AN463" s="11" t="str">
        <f>IF(AND($O463=$B$4,OR($Q463="COMMUN",$Q463=$D$4),$R463="POS"),COUNTIFS($O$83:$O463,$B$4,$Q$83:$Q463,"COMMUN",$R$83:$R463,"POS")+COUNTIFS($O$83:$O463,$B$4,$Q$83:$Q463,$D$4,$R$83:$R463,"POS"),"")</f>
        <v/>
      </c>
      <c r="AO463" s="11" t="str">
        <f t="shared" si="105"/>
        <v/>
      </c>
      <c r="AP463" s="11" t="str">
        <f t="shared" si="106"/>
        <v/>
      </c>
      <c r="AQ463" s="11">
        <f t="shared" si="107"/>
        <v>0</v>
      </c>
    </row>
    <row r="464" spans="12:43" ht="21.95" customHeight="1">
      <c r="L464" s="46"/>
      <c r="M464" s="46"/>
      <c r="N464" s="44" t="s">
        <v>1614</v>
      </c>
      <c r="O464" s="44" t="s">
        <v>245</v>
      </c>
      <c r="P464" s="44">
        <v>2</v>
      </c>
      <c r="Q464" s="44" t="s">
        <v>51</v>
      </c>
      <c r="R464" s="44" t="s">
        <v>52</v>
      </c>
      <c r="S464" s="44">
        <v>0</v>
      </c>
      <c r="T464" s="44">
        <v>0</v>
      </c>
      <c r="U464" s="44" t="s">
        <v>620</v>
      </c>
      <c r="V464" s="44" t="s">
        <v>1615</v>
      </c>
      <c r="W464" s="44"/>
      <c r="X464" s="44"/>
      <c r="Y464" s="44"/>
      <c r="Z464" s="44"/>
      <c r="AA464" s="44"/>
      <c r="AB464" s="44" t="s">
        <v>625</v>
      </c>
      <c r="AC464" s="44" t="s">
        <v>626</v>
      </c>
      <c r="AD464" s="44" t="s">
        <v>813</v>
      </c>
      <c r="AE464" s="44" t="s">
        <v>550</v>
      </c>
      <c r="AF464" s="11">
        <f t="shared" si="97"/>
        <v>0</v>
      </c>
      <c r="AG464" s="11">
        <f t="shared" si="98"/>
        <v>0</v>
      </c>
      <c r="AH464" s="11">
        <f t="shared" si="99"/>
        <v>0</v>
      </c>
      <c r="AI464" s="11">
        <f t="shared" si="100"/>
        <v>0</v>
      </c>
      <c r="AJ464" s="11">
        <f t="shared" si="101"/>
        <v>0</v>
      </c>
      <c r="AK464" s="11">
        <f t="shared" si="102"/>
        <v>0</v>
      </c>
      <c r="AL464" s="11" t="str">
        <f t="shared" si="103"/>
        <v/>
      </c>
      <c r="AM464" s="11" t="str">
        <f t="shared" si="104"/>
        <v/>
      </c>
      <c r="AN464" s="11" t="str">
        <f>IF(AND($O464=$B$4,OR($Q464="COMMUN",$Q464=$D$4),$R464="POS"),COUNTIFS($O$83:$O464,$B$4,$Q$83:$Q464,"COMMUN",$R$83:$R464,"POS")+COUNTIFS($O$83:$O464,$B$4,$Q$83:$Q464,$D$4,$R$83:$R464,"POS"),"")</f>
        <v/>
      </c>
      <c r="AO464" s="11" t="str">
        <f t="shared" si="105"/>
        <v/>
      </c>
      <c r="AP464" s="11" t="str">
        <f t="shared" si="106"/>
        <v/>
      </c>
      <c r="AQ464" s="11">
        <f t="shared" si="107"/>
        <v>0</v>
      </c>
    </row>
    <row r="465" spans="12:43" ht="21.95" customHeight="1">
      <c r="L465" s="46"/>
      <c r="M465" s="46"/>
      <c r="N465" s="44" t="s">
        <v>1616</v>
      </c>
      <c r="O465" s="44" t="s">
        <v>245</v>
      </c>
      <c r="P465" s="44">
        <v>3</v>
      </c>
      <c r="Q465" s="44" t="s">
        <v>51</v>
      </c>
      <c r="R465" s="44" t="s">
        <v>52</v>
      </c>
      <c r="S465" s="44">
        <v>0</v>
      </c>
      <c r="T465" s="44">
        <v>0</v>
      </c>
      <c r="U465" s="44" t="s">
        <v>620</v>
      </c>
      <c r="V465" s="44" t="s">
        <v>1617</v>
      </c>
      <c r="W465" s="44"/>
      <c r="X465" s="44"/>
      <c r="Y465" s="44"/>
      <c r="Z465" s="44"/>
      <c r="AA465" s="44"/>
      <c r="AB465" s="44" t="s">
        <v>625</v>
      </c>
      <c r="AC465" s="44" t="s">
        <v>626</v>
      </c>
      <c r="AD465" s="44" t="s">
        <v>813</v>
      </c>
      <c r="AE465" s="44" t="s">
        <v>550</v>
      </c>
      <c r="AF465" s="11">
        <f t="shared" si="97"/>
        <v>0</v>
      </c>
      <c r="AG465" s="11">
        <f t="shared" si="98"/>
        <v>0</v>
      </c>
      <c r="AH465" s="11">
        <f t="shared" si="99"/>
        <v>0</v>
      </c>
      <c r="AI465" s="11">
        <f t="shared" si="100"/>
        <v>0</v>
      </c>
      <c r="AJ465" s="11">
        <f t="shared" si="101"/>
        <v>0</v>
      </c>
      <c r="AK465" s="11">
        <f t="shared" si="102"/>
        <v>0</v>
      </c>
      <c r="AL465" s="11" t="str">
        <f t="shared" si="103"/>
        <v/>
      </c>
      <c r="AM465" s="11" t="str">
        <f t="shared" si="104"/>
        <v/>
      </c>
      <c r="AN465" s="11" t="str">
        <f>IF(AND($O465=$B$4,OR($Q465="COMMUN",$Q465=$D$4),$R465="POS"),COUNTIFS($O$83:$O465,$B$4,$Q$83:$Q465,"COMMUN",$R$83:$R465,"POS")+COUNTIFS($O$83:$O465,$B$4,$Q$83:$Q465,$D$4,$R$83:$R465,"POS"),"")</f>
        <v/>
      </c>
      <c r="AO465" s="11" t="str">
        <f t="shared" si="105"/>
        <v/>
      </c>
      <c r="AP465" s="11" t="str">
        <f t="shared" si="106"/>
        <v/>
      </c>
      <c r="AQ465" s="11">
        <f t="shared" si="107"/>
        <v>0</v>
      </c>
    </row>
    <row r="466" spans="12:43" ht="21.95" customHeight="1">
      <c r="L466" s="46"/>
      <c r="M466" s="46"/>
      <c r="N466" s="44" t="s">
        <v>1618</v>
      </c>
      <c r="O466" s="44" t="s">
        <v>245</v>
      </c>
      <c r="P466" s="44">
        <v>4</v>
      </c>
      <c r="Q466" s="44" t="s">
        <v>51</v>
      </c>
      <c r="R466" s="44" t="s">
        <v>52</v>
      </c>
      <c r="S466" s="44">
        <v>0</v>
      </c>
      <c r="T466" s="44">
        <v>0</v>
      </c>
      <c r="U466" s="44" t="s">
        <v>620</v>
      </c>
      <c r="V466" s="44" t="s">
        <v>1619</v>
      </c>
      <c r="W466" s="44"/>
      <c r="X466" s="44"/>
      <c r="Y466" s="44"/>
      <c r="Z466" s="44"/>
      <c r="AA466" s="44"/>
      <c r="AB466" s="44" t="s">
        <v>625</v>
      </c>
      <c r="AC466" s="44" t="s">
        <v>626</v>
      </c>
      <c r="AD466" s="44" t="s">
        <v>813</v>
      </c>
      <c r="AE466" s="44" t="s">
        <v>550</v>
      </c>
      <c r="AF466" s="11">
        <f t="shared" si="97"/>
        <v>0</v>
      </c>
      <c r="AG466" s="11">
        <f t="shared" si="98"/>
        <v>0</v>
      </c>
      <c r="AH466" s="11">
        <f t="shared" si="99"/>
        <v>0</v>
      </c>
      <c r="AI466" s="11">
        <f t="shared" si="100"/>
        <v>0</v>
      </c>
      <c r="AJ466" s="11">
        <f t="shared" si="101"/>
        <v>0</v>
      </c>
      <c r="AK466" s="11">
        <f t="shared" si="102"/>
        <v>0</v>
      </c>
      <c r="AL466" s="11" t="str">
        <f t="shared" si="103"/>
        <v/>
      </c>
      <c r="AM466" s="11" t="str">
        <f t="shared" si="104"/>
        <v/>
      </c>
      <c r="AN466" s="11" t="str">
        <f>IF(AND($O466=$B$4,OR($Q466="COMMUN",$Q466=$D$4),$R466="POS"),COUNTIFS($O$83:$O466,$B$4,$Q$83:$Q466,"COMMUN",$R$83:$R466,"POS")+COUNTIFS($O$83:$O466,$B$4,$Q$83:$Q466,$D$4,$R$83:$R466,"POS"),"")</f>
        <v/>
      </c>
      <c r="AO466" s="11" t="str">
        <f t="shared" si="105"/>
        <v/>
      </c>
      <c r="AP466" s="11" t="str">
        <f t="shared" si="106"/>
        <v/>
      </c>
      <c r="AQ466" s="11">
        <f t="shared" si="107"/>
        <v>0</v>
      </c>
    </row>
    <row r="467" spans="12:43" ht="21.95" customHeight="1">
      <c r="L467" s="46"/>
      <c r="M467" s="46"/>
      <c r="N467" s="44" t="s">
        <v>1620</v>
      </c>
      <c r="O467" s="44" t="s">
        <v>245</v>
      </c>
      <c r="P467" s="44">
        <v>5</v>
      </c>
      <c r="Q467" s="44" t="s">
        <v>51</v>
      </c>
      <c r="R467" s="44" t="s">
        <v>52</v>
      </c>
      <c r="S467" s="44">
        <v>0</v>
      </c>
      <c r="T467" s="44">
        <v>0</v>
      </c>
      <c r="U467" s="44" t="s">
        <v>620</v>
      </c>
      <c r="V467" s="44" t="s">
        <v>1621</v>
      </c>
      <c r="W467" s="44"/>
      <c r="X467" s="44"/>
      <c r="Y467" s="44"/>
      <c r="Z467" s="44"/>
      <c r="AA467" s="44"/>
      <c r="AB467" s="44" t="s">
        <v>625</v>
      </c>
      <c r="AC467" s="44" t="s">
        <v>626</v>
      </c>
      <c r="AD467" s="44" t="s">
        <v>813</v>
      </c>
      <c r="AE467" s="44" t="s">
        <v>550</v>
      </c>
      <c r="AF467" s="11">
        <f t="shared" ref="AF467:AF530" si="108">IF($O467="","",IF(SUMPRODUCT(--($W467:$AA467&lt;&gt;""),--ISNUMBER(SEARCH(" "&amp;$W467:$AA467&amp;" "," "&amp;$K$19&amp;" ")))&gt;0,1,0))</f>
        <v>0</v>
      </c>
      <c r="AG467" s="11">
        <f t="shared" ref="AG467:AG530" si="109">IF($O467="","",IF(SUMPRODUCT(--($W467:$AA467&lt;&gt;""),--ISNUMBER(SEARCH(" "&amp;$W467:$AA467&amp;" "," "&amp;$K$20&amp;" ")))&gt;0,1,0))</f>
        <v>0</v>
      </c>
      <c r="AH467" s="11">
        <f t="shared" ref="AH467:AH530" si="110">IF(AND($AF467=1,OR($Q467="COMMUN",$Q467="CFA"),$R467="POS"),$S467,0)</f>
        <v>0</v>
      </c>
      <c r="AI467" s="11">
        <f t="shared" ref="AI467:AI530" si="111">IF(AND($AF467=1,OR($Q467="COMMUN",$Q467="PRO"),$R467="POS"),$T467,0)</f>
        <v>0</v>
      </c>
      <c r="AJ467" s="11">
        <f t="shared" ref="AJ467:AJ530" si="112">IF(AND($AG467=1,OR($Q467="COMMUN",$Q467="CFA"),$R467="POS"),$S467,0)</f>
        <v>0</v>
      </c>
      <c r="AK467" s="11">
        <f t="shared" ref="AK467:AK530" si="113">IF(AND($AG467=1,OR($Q467="COMMUN",$Q467="PRO"),$R467="POS"),$T467,0)</f>
        <v>0</v>
      </c>
      <c r="AL467" s="11" t="str">
        <f t="shared" ref="AL467:AL530" si="114">IF($O467&lt;&gt;$B$4,"",IF($R467="POS",IF($AF467=1,"Détecté","À compléter"),IF($AF467=1,"Alerte détectée","Non détecté")))</f>
        <v/>
      </c>
      <c r="AM467" s="11" t="str">
        <f t="shared" ref="AM467:AM530" si="115">IF($O467&lt;&gt;$B$4,"",IF($R467="POS",IF($AG467=1,"Détecté","À compléter"),IF($AG467=1,"Alerte détectée","Non détecté")))</f>
        <v/>
      </c>
      <c r="AN467" s="11" t="str">
        <f>IF(AND($O467=$B$4,OR($Q467="COMMUN",$Q467=$D$4),$R467="POS"),COUNTIFS($O$83:$O467,$B$4,$Q$83:$Q467,"COMMUN",$R$83:$R467,"POS")+COUNTIFS($O$83:$O467,$B$4,$Q$83:$Q467,$D$4,$R$83:$R467,"POS"),"")</f>
        <v/>
      </c>
      <c r="AO467" s="11" t="str">
        <f t="shared" ref="AO467:AO530" si="116">IF(AND($O467=$B$4,$AF467=1,OR($R467="NEG",$R467="EXCL")),"⚠","")</f>
        <v/>
      </c>
      <c r="AP467" s="11" t="str">
        <f t="shared" ref="AP467:AP530" si="117">IF(AND($O467=$B$4,$AG467=1,OR($R467="NEG",$R467="EXCL")),"⚠","")</f>
        <v/>
      </c>
      <c r="AQ467" s="11">
        <f t="shared" ref="AQ467:AQ530" si="118">COUNTIF($W467:$AA467,"&lt;&gt;")</f>
        <v>0</v>
      </c>
    </row>
    <row r="468" spans="12:43" ht="21.95" customHeight="1">
      <c r="L468" s="46"/>
      <c r="M468" s="46"/>
      <c r="N468" s="44" t="s">
        <v>1622</v>
      </c>
      <c r="O468" s="44" t="s">
        <v>247</v>
      </c>
      <c r="P468" s="44">
        <v>1</v>
      </c>
      <c r="Q468" s="44" t="s">
        <v>51</v>
      </c>
      <c r="R468" s="44" t="s">
        <v>52</v>
      </c>
      <c r="S468" s="44">
        <v>0</v>
      </c>
      <c r="T468" s="44">
        <v>0</v>
      </c>
      <c r="U468" s="44" t="s">
        <v>620</v>
      </c>
      <c r="V468" s="44" t="s">
        <v>1623</v>
      </c>
      <c r="W468" s="44"/>
      <c r="X468" s="44"/>
      <c r="Y468" s="44"/>
      <c r="Z468" s="44"/>
      <c r="AA468" s="44"/>
      <c r="AB468" s="44" t="s">
        <v>625</v>
      </c>
      <c r="AC468" s="44" t="s">
        <v>626</v>
      </c>
      <c r="AD468" s="44" t="s">
        <v>813</v>
      </c>
      <c r="AE468" s="44" t="s">
        <v>550</v>
      </c>
      <c r="AF468" s="11">
        <f t="shared" si="108"/>
        <v>0</v>
      </c>
      <c r="AG468" s="11">
        <f t="shared" si="109"/>
        <v>0</v>
      </c>
      <c r="AH468" s="11">
        <f t="shared" si="110"/>
        <v>0</v>
      </c>
      <c r="AI468" s="11">
        <f t="shared" si="111"/>
        <v>0</v>
      </c>
      <c r="AJ468" s="11">
        <f t="shared" si="112"/>
        <v>0</v>
      </c>
      <c r="AK468" s="11">
        <f t="shared" si="113"/>
        <v>0</v>
      </c>
      <c r="AL468" s="11" t="str">
        <f t="shared" si="114"/>
        <v/>
      </c>
      <c r="AM468" s="11" t="str">
        <f t="shared" si="115"/>
        <v/>
      </c>
      <c r="AN468" s="11" t="str">
        <f>IF(AND($O468=$B$4,OR($Q468="COMMUN",$Q468=$D$4),$R468="POS"),COUNTIFS($O$83:$O468,$B$4,$Q$83:$Q468,"COMMUN",$R$83:$R468,"POS")+COUNTIFS($O$83:$O468,$B$4,$Q$83:$Q468,$D$4,$R$83:$R468,"POS"),"")</f>
        <v/>
      </c>
      <c r="AO468" s="11" t="str">
        <f t="shared" si="116"/>
        <v/>
      </c>
      <c r="AP468" s="11" t="str">
        <f t="shared" si="117"/>
        <v/>
      </c>
      <c r="AQ468" s="11">
        <f t="shared" si="118"/>
        <v>0</v>
      </c>
    </row>
    <row r="469" spans="12:43" ht="21.95" customHeight="1">
      <c r="L469" s="46"/>
      <c r="M469" s="46"/>
      <c r="N469" s="44" t="s">
        <v>1624</v>
      </c>
      <c r="O469" s="44" t="s">
        <v>247</v>
      </c>
      <c r="P469" s="44">
        <v>2</v>
      </c>
      <c r="Q469" s="44" t="s">
        <v>51</v>
      </c>
      <c r="R469" s="44" t="s">
        <v>52</v>
      </c>
      <c r="S469" s="44">
        <v>0</v>
      </c>
      <c r="T469" s="44">
        <v>0</v>
      </c>
      <c r="U469" s="44" t="s">
        <v>620</v>
      </c>
      <c r="V469" s="44" t="s">
        <v>1625</v>
      </c>
      <c r="W469" s="44"/>
      <c r="X469" s="44"/>
      <c r="Y469" s="44"/>
      <c r="Z469" s="44"/>
      <c r="AA469" s="44"/>
      <c r="AB469" s="44" t="s">
        <v>625</v>
      </c>
      <c r="AC469" s="44" t="s">
        <v>626</v>
      </c>
      <c r="AD469" s="44" t="s">
        <v>813</v>
      </c>
      <c r="AE469" s="44" t="s">
        <v>550</v>
      </c>
      <c r="AF469" s="11">
        <f t="shared" si="108"/>
        <v>0</v>
      </c>
      <c r="AG469" s="11">
        <f t="shared" si="109"/>
        <v>0</v>
      </c>
      <c r="AH469" s="11">
        <f t="shared" si="110"/>
        <v>0</v>
      </c>
      <c r="AI469" s="11">
        <f t="shared" si="111"/>
        <v>0</v>
      </c>
      <c r="AJ469" s="11">
        <f t="shared" si="112"/>
        <v>0</v>
      </c>
      <c r="AK469" s="11">
        <f t="shared" si="113"/>
        <v>0</v>
      </c>
      <c r="AL469" s="11" t="str">
        <f t="shared" si="114"/>
        <v/>
      </c>
      <c r="AM469" s="11" t="str">
        <f t="shared" si="115"/>
        <v/>
      </c>
      <c r="AN469" s="11" t="str">
        <f>IF(AND($O469=$B$4,OR($Q469="COMMUN",$Q469=$D$4),$R469="POS"),COUNTIFS($O$83:$O469,$B$4,$Q$83:$Q469,"COMMUN",$R$83:$R469,"POS")+COUNTIFS($O$83:$O469,$B$4,$Q$83:$Q469,$D$4,$R$83:$R469,"POS"),"")</f>
        <v/>
      </c>
      <c r="AO469" s="11" t="str">
        <f t="shared" si="116"/>
        <v/>
      </c>
      <c r="AP469" s="11" t="str">
        <f t="shared" si="117"/>
        <v/>
      </c>
      <c r="AQ469" s="11">
        <f t="shared" si="118"/>
        <v>0</v>
      </c>
    </row>
    <row r="470" spans="12:43" ht="21.95" customHeight="1">
      <c r="L470" s="46"/>
      <c r="M470" s="46"/>
      <c r="N470" s="44" t="s">
        <v>1626</v>
      </c>
      <c r="O470" s="44" t="s">
        <v>247</v>
      </c>
      <c r="P470" s="44">
        <v>3</v>
      </c>
      <c r="Q470" s="44" t="s">
        <v>51</v>
      </c>
      <c r="R470" s="44" t="s">
        <v>52</v>
      </c>
      <c r="S470" s="44">
        <v>0</v>
      </c>
      <c r="T470" s="44">
        <v>0</v>
      </c>
      <c r="U470" s="44" t="s">
        <v>620</v>
      </c>
      <c r="V470" s="44" t="s">
        <v>1627</v>
      </c>
      <c r="W470" s="44"/>
      <c r="X470" s="44"/>
      <c r="Y470" s="44"/>
      <c r="Z470" s="44"/>
      <c r="AA470" s="44"/>
      <c r="AB470" s="44" t="s">
        <v>625</v>
      </c>
      <c r="AC470" s="44" t="s">
        <v>626</v>
      </c>
      <c r="AD470" s="44" t="s">
        <v>813</v>
      </c>
      <c r="AE470" s="44" t="s">
        <v>550</v>
      </c>
      <c r="AF470" s="11">
        <f t="shared" si="108"/>
        <v>0</v>
      </c>
      <c r="AG470" s="11">
        <f t="shared" si="109"/>
        <v>0</v>
      </c>
      <c r="AH470" s="11">
        <f t="shared" si="110"/>
        <v>0</v>
      </c>
      <c r="AI470" s="11">
        <f t="shared" si="111"/>
        <v>0</v>
      </c>
      <c r="AJ470" s="11">
        <f t="shared" si="112"/>
        <v>0</v>
      </c>
      <c r="AK470" s="11">
        <f t="shared" si="113"/>
        <v>0</v>
      </c>
      <c r="AL470" s="11" t="str">
        <f t="shared" si="114"/>
        <v/>
      </c>
      <c r="AM470" s="11" t="str">
        <f t="shared" si="115"/>
        <v/>
      </c>
      <c r="AN470" s="11" t="str">
        <f>IF(AND($O470=$B$4,OR($Q470="COMMUN",$Q470=$D$4),$R470="POS"),COUNTIFS($O$83:$O470,$B$4,$Q$83:$Q470,"COMMUN",$R$83:$R470,"POS")+COUNTIFS($O$83:$O470,$B$4,$Q$83:$Q470,$D$4,$R$83:$R470,"POS"),"")</f>
        <v/>
      </c>
      <c r="AO470" s="11" t="str">
        <f t="shared" si="116"/>
        <v/>
      </c>
      <c r="AP470" s="11" t="str">
        <f t="shared" si="117"/>
        <v/>
      </c>
      <c r="AQ470" s="11">
        <f t="shared" si="118"/>
        <v>0</v>
      </c>
    </row>
    <row r="471" spans="12:43" ht="21.95" customHeight="1">
      <c r="L471" s="46"/>
      <c r="M471" s="46"/>
      <c r="N471" s="44" t="s">
        <v>1628</v>
      </c>
      <c r="O471" s="44" t="s">
        <v>247</v>
      </c>
      <c r="P471" s="44">
        <v>4</v>
      </c>
      <c r="Q471" s="44" t="s">
        <v>51</v>
      </c>
      <c r="R471" s="44" t="s">
        <v>52</v>
      </c>
      <c r="S471" s="44">
        <v>0</v>
      </c>
      <c r="T471" s="44">
        <v>0</v>
      </c>
      <c r="U471" s="44" t="s">
        <v>620</v>
      </c>
      <c r="V471" s="44" t="s">
        <v>1629</v>
      </c>
      <c r="W471" s="44"/>
      <c r="X471" s="44"/>
      <c r="Y471" s="44"/>
      <c r="Z471" s="44"/>
      <c r="AA471" s="44"/>
      <c r="AB471" s="44" t="s">
        <v>625</v>
      </c>
      <c r="AC471" s="44" t="s">
        <v>626</v>
      </c>
      <c r="AD471" s="44" t="s">
        <v>813</v>
      </c>
      <c r="AE471" s="44" t="s">
        <v>550</v>
      </c>
      <c r="AF471" s="11">
        <f t="shared" si="108"/>
        <v>0</v>
      </c>
      <c r="AG471" s="11">
        <f t="shared" si="109"/>
        <v>0</v>
      </c>
      <c r="AH471" s="11">
        <f t="shared" si="110"/>
        <v>0</v>
      </c>
      <c r="AI471" s="11">
        <f t="shared" si="111"/>
        <v>0</v>
      </c>
      <c r="AJ471" s="11">
        <f t="shared" si="112"/>
        <v>0</v>
      </c>
      <c r="AK471" s="11">
        <f t="shared" si="113"/>
        <v>0</v>
      </c>
      <c r="AL471" s="11" t="str">
        <f t="shared" si="114"/>
        <v/>
      </c>
      <c r="AM471" s="11" t="str">
        <f t="shared" si="115"/>
        <v/>
      </c>
      <c r="AN471" s="11" t="str">
        <f>IF(AND($O471=$B$4,OR($Q471="COMMUN",$Q471=$D$4),$R471="POS"),COUNTIFS($O$83:$O471,$B$4,$Q$83:$Q471,"COMMUN",$R$83:$R471,"POS")+COUNTIFS($O$83:$O471,$B$4,$Q$83:$Q471,$D$4,$R$83:$R471,"POS"),"")</f>
        <v/>
      </c>
      <c r="AO471" s="11" t="str">
        <f t="shared" si="116"/>
        <v/>
      </c>
      <c r="AP471" s="11" t="str">
        <f t="shared" si="117"/>
        <v/>
      </c>
      <c r="AQ471" s="11">
        <f t="shared" si="118"/>
        <v>0</v>
      </c>
    </row>
    <row r="472" spans="12:43" ht="21.95" customHeight="1">
      <c r="L472" s="46"/>
      <c r="M472" s="46"/>
      <c r="N472" s="44" t="s">
        <v>1630</v>
      </c>
      <c r="O472" s="44" t="s">
        <v>247</v>
      </c>
      <c r="P472" s="44">
        <v>5</v>
      </c>
      <c r="Q472" s="44" t="s">
        <v>51</v>
      </c>
      <c r="R472" s="44" t="s">
        <v>52</v>
      </c>
      <c r="S472" s="44">
        <v>0</v>
      </c>
      <c r="T472" s="44">
        <v>0</v>
      </c>
      <c r="U472" s="44" t="s">
        <v>620</v>
      </c>
      <c r="V472" s="44" t="s">
        <v>1631</v>
      </c>
      <c r="W472" s="44"/>
      <c r="X472" s="44"/>
      <c r="Y472" s="44"/>
      <c r="Z472" s="44"/>
      <c r="AA472" s="44"/>
      <c r="AB472" s="44" t="s">
        <v>625</v>
      </c>
      <c r="AC472" s="44" t="s">
        <v>626</v>
      </c>
      <c r="AD472" s="44" t="s">
        <v>813</v>
      </c>
      <c r="AE472" s="44" t="s">
        <v>550</v>
      </c>
      <c r="AF472" s="11">
        <f t="shared" si="108"/>
        <v>0</v>
      </c>
      <c r="AG472" s="11">
        <f t="shared" si="109"/>
        <v>0</v>
      </c>
      <c r="AH472" s="11">
        <f t="shared" si="110"/>
        <v>0</v>
      </c>
      <c r="AI472" s="11">
        <f t="shared" si="111"/>
        <v>0</v>
      </c>
      <c r="AJ472" s="11">
        <f t="shared" si="112"/>
        <v>0</v>
      </c>
      <c r="AK472" s="11">
        <f t="shared" si="113"/>
        <v>0</v>
      </c>
      <c r="AL472" s="11" t="str">
        <f t="shared" si="114"/>
        <v/>
      </c>
      <c r="AM472" s="11" t="str">
        <f t="shared" si="115"/>
        <v/>
      </c>
      <c r="AN472" s="11" t="str">
        <f>IF(AND($O472=$B$4,OR($Q472="COMMUN",$Q472=$D$4),$R472="POS"),COUNTIFS($O$83:$O472,$B$4,$Q$83:$Q472,"COMMUN",$R$83:$R472,"POS")+COUNTIFS($O$83:$O472,$B$4,$Q$83:$Q472,$D$4,$R$83:$R472,"POS"),"")</f>
        <v/>
      </c>
      <c r="AO472" s="11" t="str">
        <f t="shared" si="116"/>
        <v/>
      </c>
      <c r="AP472" s="11" t="str">
        <f t="shared" si="117"/>
        <v/>
      </c>
      <c r="AQ472" s="11">
        <f t="shared" si="118"/>
        <v>0</v>
      </c>
    </row>
    <row r="473" spans="12:43" ht="21.95" customHeight="1">
      <c r="L473" s="46"/>
      <c r="M473" s="46"/>
      <c r="N473" s="44" t="s">
        <v>1632</v>
      </c>
      <c r="O473" s="44" t="s">
        <v>249</v>
      </c>
      <c r="P473" s="44">
        <v>1</v>
      </c>
      <c r="Q473" s="44" t="s">
        <v>51</v>
      </c>
      <c r="R473" s="44" t="s">
        <v>52</v>
      </c>
      <c r="S473" s="44">
        <v>0</v>
      </c>
      <c r="T473" s="44">
        <v>0</v>
      </c>
      <c r="U473" s="44" t="s">
        <v>620</v>
      </c>
      <c r="V473" s="44" t="s">
        <v>1633</v>
      </c>
      <c r="W473" s="44"/>
      <c r="X473" s="44"/>
      <c r="Y473" s="44"/>
      <c r="Z473" s="44"/>
      <c r="AA473" s="44"/>
      <c r="AB473" s="44" t="s">
        <v>625</v>
      </c>
      <c r="AC473" s="44" t="s">
        <v>626</v>
      </c>
      <c r="AD473" s="44" t="s">
        <v>813</v>
      </c>
      <c r="AE473" s="44" t="s">
        <v>550</v>
      </c>
      <c r="AF473" s="11">
        <f t="shared" si="108"/>
        <v>0</v>
      </c>
      <c r="AG473" s="11">
        <f t="shared" si="109"/>
        <v>0</v>
      </c>
      <c r="AH473" s="11">
        <f t="shared" si="110"/>
        <v>0</v>
      </c>
      <c r="AI473" s="11">
        <f t="shared" si="111"/>
        <v>0</v>
      </c>
      <c r="AJ473" s="11">
        <f t="shared" si="112"/>
        <v>0</v>
      </c>
      <c r="AK473" s="11">
        <f t="shared" si="113"/>
        <v>0</v>
      </c>
      <c r="AL473" s="11" t="str">
        <f t="shared" si="114"/>
        <v/>
      </c>
      <c r="AM473" s="11" t="str">
        <f t="shared" si="115"/>
        <v/>
      </c>
      <c r="AN473" s="11" t="str">
        <f>IF(AND($O473=$B$4,OR($Q473="COMMUN",$Q473=$D$4),$R473="POS"),COUNTIFS($O$83:$O473,$B$4,$Q$83:$Q473,"COMMUN",$R$83:$R473,"POS")+COUNTIFS($O$83:$O473,$B$4,$Q$83:$Q473,$D$4,$R$83:$R473,"POS"),"")</f>
        <v/>
      </c>
      <c r="AO473" s="11" t="str">
        <f t="shared" si="116"/>
        <v/>
      </c>
      <c r="AP473" s="11" t="str">
        <f t="shared" si="117"/>
        <v/>
      </c>
      <c r="AQ473" s="11">
        <f t="shared" si="118"/>
        <v>0</v>
      </c>
    </row>
    <row r="474" spans="12:43" ht="21.95" customHeight="1">
      <c r="L474" s="46"/>
      <c r="M474" s="46"/>
      <c r="N474" s="44" t="s">
        <v>1634</v>
      </c>
      <c r="O474" s="44" t="s">
        <v>249</v>
      </c>
      <c r="P474" s="44">
        <v>2</v>
      </c>
      <c r="Q474" s="44" t="s">
        <v>51</v>
      </c>
      <c r="R474" s="44" t="s">
        <v>52</v>
      </c>
      <c r="S474" s="44">
        <v>0</v>
      </c>
      <c r="T474" s="44">
        <v>0</v>
      </c>
      <c r="U474" s="44" t="s">
        <v>620</v>
      </c>
      <c r="V474" s="44" t="s">
        <v>1635</v>
      </c>
      <c r="W474" s="44"/>
      <c r="X474" s="44"/>
      <c r="Y474" s="44"/>
      <c r="Z474" s="44"/>
      <c r="AA474" s="44"/>
      <c r="AB474" s="44" t="s">
        <v>625</v>
      </c>
      <c r="AC474" s="44" t="s">
        <v>626</v>
      </c>
      <c r="AD474" s="44" t="s">
        <v>813</v>
      </c>
      <c r="AE474" s="44" t="s">
        <v>550</v>
      </c>
      <c r="AF474" s="11">
        <f t="shared" si="108"/>
        <v>0</v>
      </c>
      <c r="AG474" s="11">
        <f t="shared" si="109"/>
        <v>0</v>
      </c>
      <c r="AH474" s="11">
        <f t="shared" si="110"/>
        <v>0</v>
      </c>
      <c r="AI474" s="11">
        <f t="shared" si="111"/>
        <v>0</v>
      </c>
      <c r="AJ474" s="11">
        <f t="shared" si="112"/>
        <v>0</v>
      </c>
      <c r="AK474" s="11">
        <f t="shared" si="113"/>
        <v>0</v>
      </c>
      <c r="AL474" s="11" t="str">
        <f t="shared" si="114"/>
        <v/>
      </c>
      <c r="AM474" s="11" t="str">
        <f t="shared" si="115"/>
        <v/>
      </c>
      <c r="AN474" s="11" t="str">
        <f>IF(AND($O474=$B$4,OR($Q474="COMMUN",$Q474=$D$4),$R474="POS"),COUNTIFS($O$83:$O474,$B$4,$Q$83:$Q474,"COMMUN",$R$83:$R474,"POS")+COUNTIFS($O$83:$O474,$B$4,$Q$83:$Q474,$D$4,$R$83:$R474,"POS"),"")</f>
        <v/>
      </c>
      <c r="AO474" s="11" t="str">
        <f t="shared" si="116"/>
        <v/>
      </c>
      <c r="AP474" s="11" t="str">
        <f t="shared" si="117"/>
        <v/>
      </c>
      <c r="AQ474" s="11">
        <f t="shared" si="118"/>
        <v>0</v>
      </c>
    </row>
    <row r="475" spans="12:43" ht="21.95" customHeight="1">
      <c r="L475" s="46"/>
      <c r="M475" s="46"/>
      <c r="N475" s="44" t="s">
        <v>1636</v>
      </c>
      <c r="O475" s="44" t="s">
        <v>249</v>
      </c>
      <c r="P475" s="44">
        <v>3</v>
      </c>
      <c r="Q475" s="44" t="s">
        <v>51</v>
      </c>
      <c r="R475" s="44" t="s">
        <v>52</v>
      </c>
      <c r="S475" s="44">
        <v>0</v>
      </c>
      <c r="T475" s="44">
        <v>0</v>
      </c>
      <c r="U475" s="44" t="s">
        <v>620</v>
      </c>
      <c r="V475" s="44" t="s">
        <v>1637</v>
      </c>
      <c r="W475" s="44"/>
      <c r="X475" s="44"/>
      <c r="Y475" s="44"/>
      <c r="Z475" s="44"/>
      <c r="AA475" s="44"/>
      <c r="AB475" s="44" t="s">
        <v>625</v>
      </c>
      <c r="AC475" s="44" t="s">
        <v>626</v>
      </c>
      <c r="AD475" s="44" t="s">
        <v>813</v>
      </c>
      <c r="AE475" s="44" t="s">
        <v>550</v>
      </c>
      <c r="AF475" s="11">
        <f t="shared" si="108"/>
        <v>0</v>
      </c>
      <c r="AG475" s="11">
        <f t="shared" si="109"/>
        <v>0</v>
      </c>
      <c r="AH475" s="11">
        <f t="shared" si="110"/>
        <v>0</v>
      </c>
      <c r="AI475" s="11">
        <f t="shared" si="111"/>
        <v>0</v>
      </c>
      <c r="AJ475" s="11">
        <f t="shared" si="112"/>
        <v>0</v>
      </c>
      <c r="AK475" s="11">
        <f t="shared" si="113"/>
        <v>0</v>
      </c>
      <c r="AL475" s="11" t="str">
        <f t="shared" si="114"/>
        <v/>
      </c>
      <c r="AM475" s="11" t="str">
        <f t="shared" si="115"/>
        <v/>
      </c>
      <c r="AN475" s="11" t="str">
        <f>IF(AND($O475=$B$4,OR($Q475="COMMUN",$Q475=$D$4),$R475="POS"),COUNTIFS($O$83:$O475,$B$4,$Q$83:$Q475,"COMMUN",$R$83:$R475,"POS")+COUNTIFS($O$83:$O475,$B$4,$Q$83:$Q475,$D$4,$R$83:$R475,"POS"),"")</f>
        <v/>
      </c>
      <c r="AO475" s="11" t="str">
        <f t="shared" si="116"/>
        <v/>
      </c>
      <c r="AP475" s="11" t="str">
        <f t="shared" si="117"/>
        <v/>
      </c>
      <c r="AQ475" s="11">
        <f t="shared" si="118"/>
        <v>0</v>
      </c>
    </row>
    <row r="476" spans="12:43" ht="21.95" customHeight="1">
      <c r="L476" s="46"/>
      <c r="M476" s="46"/>
      <c r="N476" s="44" t="s">
        <v>1638</v>
      </c>
      <c r="O476" s="44" t="s">
        <v>249</v>
      </c>
      <c r="P476" s="44">
        <v>4</v>
      </c>
      <c r="Q476" s="44" t="s">
        <v>51</v>
      </c>
      <c r="R476" s="44" t="s">
        <v>52</v>
      </c>
      <c r="S476" s="44">
        <v>0</v>
      </c>
      <c r="T476" s="44">
        <v>0</v>
      </c>
      <c r="U476" s="44" t="s">
        <v>620</v>
      </c>
      <c r="V476" s="44" t="s">
        <v>1639</v>
      </c>
      <c r="W476" s="44"/>
      <c r="X476" s="44"/>
      <c r="Y476" s="44"/>
      <c r="Z476" s="44"/>
      <c r="AA476" s="44"/>
      <c r="AB476" s="44" t="s">
        <v>625</v>
      </c>
      <c r="AC476" s="44" t="s">
        <v>626</v>
      </c>
      <c r="AD476" s="44" t="s">
        <v>813</v>
      </c>
      <c r="AE476" s="44" t="s">
        <v>550</v>
      </c>
      <c r="AF476" s="11">
        <f t="shared" si="108"/>
        <v>0</v>
      </c>
      <c r="AG476" s="11">
        <f t="shared" si="109"/>
        <v>0</v>
      </c>
      <c r="AH476" s="11">
        <f t="shared" si="110"/>
        <v>0</v>
      </c>
      <c r="AI476" s="11">
        <f t="shared" si="111"/>
        <v>0</v>
      </c>
      <c r="AJ476" s="11">
        <f t="shared" si="112"/>
        <v>0</v>
      </c>
      <c r="AK476" s="11">
        <f t="shared" si="113"/>
        <v>0</v>
      </c>
      <c r="AL476" s="11" t="str">
        <f t="shared" si="114"/>
        <v/>
      </c>
      <c r="AM476" s="11" t="str">
        <f t="shared" si="115"/>
        <v/>
      </c>
      <c r="AN476" s="11" t="str">
        <f>IF(AND($O476=$B$4,OR($Q476="COMMUN",$Q476=$D$4),$R476="POS"),COUNTIFS($O$83:$O476,$B$4,$Q$83:$Q476,"COMMUN",$R$83:$R476,"POS")+COUNTIFS($O$83:$O476,$B$4,$Q$83:$Q476,$D$4,$R$83:$R476,"POS"),"")</f>
        <v/>
      </c>
      <c r="AO476" s="11" t="str">
        <f t="shared" si="116"/>
        <v/>
      </c>
      <c r="AP476" s="11" t="str">
        <f t="shared" si="117"/>
        <v/>
      </c>
      <c r="AQ476" s="11">
        <f t="shared" si="118"/>
        <v>0</v>
      </c>
    </row>
    <row r="477" spans="12:43" ht="21.95" customHeight="1">
      <c r="L477" s="46"/>
      <c r="M477" s="46"/>
      <c r="N477" s="44" t="s">
        <v>1640</v>
      </c>
      <c r="O477" s="44" t="s">
        <v>249</v>
      </c>
      <c r="P477" s="44">
        <v>5</v>
      </c>
      <c r="Q477" s="44" t="s">
        <v>51</v>
      </c>
      <c r="R477" s="44" t="s">
        <v>52</v>
      </c>
      <c r="S477" s="44">
        <v>0</v>
      </c>
      <c r="T477" s="44">
        <v>0</v>
      </c>
      <c r="U477" s="44" t="s">
        <v>620</v>
      </c>
      <c r="V477" s="44" t="s">
        <v>1641</v>
      </c>
      <c r="W477" s="44"/>
      <c r="X477" s="44"/>
      <c r="Y477" s="44"/>
      <c r="Z477" s="44"/>
      <c r="AA477" s="44"/>
      <c r="AB477" s="44" t="s">
        <v>625</v>
      </c>
      <c r="AC477" s="44" t="s">
        <v>626</v>
      </c>
      <c r="AD477" s="44" t="s">
        <v>813</v>
      </c>
      <c r="AE477" s="44" t="s">
        <v>550</v>
      </c>
      <c r="AF477" s="11">
        <f t="shared" si="108"/>
        <v>0</v>
      </c>
      <c r="AG477" s="11">
        <f t="shared" si="109"/>
        <v>0</v>
      </c>
      <c r="AH477" s="11">
        <f t="shared" si="110"/>
        <v>0</v>
      </c>
      <c r="AI477" s="11">
        <f t="shared" si="111"/>
        <v>0</v>
      </c>
      <c r="AJ477" s="11">
        <f t="shared" si="112"/>
        <v>0</v>
      </c>
      <c r="AK477" s="11">
        <f t="shared" si="113"/>
        <v>0</v>
      </c>
      <c r="AL477" s="11" t="str">
        <f t="shared" si="114"/>
        <v/>
      </c>
      <c r="AM477" s="11" t="str">
        <f t="shared" si="115"/>
        <v/>
      </c>
      <c r="AN477" s="11" t="str">
        <f>IF(AND($O477=$B$4,OR($Q477="COMMUN",$Q477=$D$4),$R477="POS"),COUNTIFS($O$83:$O477,$B$4,$Q$83:$Q477,"COMMUN",$R$83:$R477,"POS")+COUNTIFS($O$83:$O477,$B$4,$Q$83:$Q477,$D$4,$R$83:$R477,"POS"),"")</f>
        <v/>
      </c>
      <c r="AO477" s="11" t="str">
        <f t="shared" si="116"/>
        <v/>
      </c>
      <c r="AP477" s="11" t="str">
        <f t="shared" si="117"/>
        <v/>
      </c>
      <c r="AQ477" s="11">
        <f t="shared" si="118"/>
        <v>0</v>
      </c>
    </row>
    <row r="478" spans="12:43" ht="21.95" customHeight="1">
      <c r="L478" s="46"/>
      <c r="M478" s="46"/>
      <c r="N478" s="44" t="s">
        <v>1642</v>
      </c>
      <c r="O478" s="44" t="s">
        <v>120</v>
      </c>
      <c r="P478" s="44">
        <v>1</v>
      </c>
      <c r="Q478" s="44" t="s">
        <v>51</v>
      </c>
      <c r="R478" s="44" t="s">
        <v>52</v>
      </c>
      <c r="S478" s="44">
        <v>0</v>
      </c>
      <c r="T478" s="44">
        <v>0</v>
      </c>
      <c r="U478" s="44" t="s">
        <v>620</v>
      </c>
      <c r="V478" s="44" t="s">
        <v>1643</v>
      </c>
      <c r="W478" s="44"/>
      <c r="X478" s="44"/>
      <c r="Y478" s="44"/>
      <c r="Z478" s="44"/>
      <c r="AA478" s="44"/>
      <c r="AB478" s="44" t="s">
        <v>625</v>
      </c>
      <c r="AC478" s="44" t="s">
        <v>626</v>
      </c>
      <c r="AD478" s="44" t="s">
        <v>813</v>
      </c>
      <c r="AE478" s="44" t="s">
        <v>550</v>
      </c>
      <c r="AF478" s="11">
        <f t="shared" si="108"/>
        <v>0</v>
      </c>
      <c r="AG478" s="11">
        <f t="shared" si="109"/>
        <v>0</v>
      </c>
      <c r="AH478" s="11">
        <f t="shared" si="110"/>
        <v>0</v>
      </c>
      <c r="AI478" s="11">
        <f t="shared" si="111"/>
        <v>0</v>
      </c>
      <c r="AJ478" s="11">
        <f t="shared" si="112"/>
        <v>0</v>
      </c>
      <c r="AK478" s="11">
        <f t="shared" si="113"/>
        <v>0</v>
      </c>
      <c r="AL478" s="11" t="str">
        <f t="shared" si="114"/>
        <v/>
      </c>
      <c r="AM478" s="11" t="str">
        <f t="shared" si="115"/>
        <v/>
      </c>
      <c r="AN478" s="11" t="str">
        <f>IF(AND($O478=$B$4,OR($Q478="COMMUN",$Q478=$D$4),$R478="POS"),COUNTIFS($O$83:$O478,$B$4,$Q$83:$Q478,"COMMUN",$R$83:$R478,"POS")+COUNTIFS($O$83:$O478,$B$4,$Q$83:$Q478,$D$4,$R$83:$R478,"POS"),"")</f>
        <v/>
      </c>
      <c r="AO478" s="11" t="str">
        <f t="shared" si="116"/>
        <v/>
      </c>
      <c r="AP478" s="11" t="str">
        <f t="shared" si="117"/>
        <v/>
      </c>
      <c r="AQ478" s="11">
        <f t="shared" si="118"/>
        <v>0</v>
      </c>
    </row>
    <row r="479" spans="12:43" ht="21.95" customHeight="1">
      <c r="L479" s="46"/>
      <c r="M479" s="46"/>
      <c r="N479" s="44" t="s">
        <v>1644</v>
      </c>
      <c r="O479" s="44" t="s">
        <v>120</v>
      </c>
      <c r="P479" s="44">
        <v>2</v>
      </c>
      <c r="Q479" s="44" t="s">
        <v>51</v>
      </c>
      <c r="R479" s="44" t="s">
        <v>52</v>
      </c>
      <c r="S479" s="44">
        <v>0</v>
      </c>
      <c r="T479" s="44">
        <v>0</v>
      </c>
      <c r="U479" s="44" t="s">
        <v>620</v>
      </c>
      <c r="V479" s="44" t="s">
        <v>1645</v>
      </c>
      <c r="W479" s="44"/>
      <c r="X479" s="44"/>
      <c r="Y479" s="44"/>
      <c r="Z479" s="44"/>
      <c r="AA479" s="44"/>
      <c r="AB479" s="44" t="s">
        <v>625</v>
      </c>
      <c r="AC479" s="44" t="s">
        <v>626</v>
      </c>
      <c r="AD479" s="44" t="s">
        <v>813</v>
      </c>
      <c r="AE479" s="44" t="s">
        <v>550</v>
      </c>
      <c r="AF479" s="11">
        <f t="shared" si="108"/>
        <v>0</v>
      </c>
      <c r="AG479" s="11">
        <f t="shared" si="109"/>
        <v>0</v>
      </c>
      <c r="AH479" s="11">
        <f t="shared" si="110"/>
        <v>0</v>
      </c>
      <c r="AI479" s="11">
        <f t="shared" si="111"/>
        <v>0</v>
      </c>
      <c r="AJ479" s="11">
        <f t="shared" si="112"/>
        <v>0</v>
      </c>
      <c r="AK479" s="11">
        <f t="shared" si="113"/>
        <v>0</v>
      </c>
      <c r="AL479" s="11" t="str">
        <f t="shared" si="114"/>
        <v/>
      </c>
      <c r="AM479" s="11" t="str">
        <f t="shared" si="115"/>
        <v/>
      </c>
      <c r="AN479" s="11" t="str">
        <f>IF(AND($O479=$B$4,OR($Q479="COMMUN",$Q479=$D$4),$R479="POS"),COUNTIFS($O$83:$O479,$B$4,$Q$83:$Q479,"COMMUN",$R$83:$R479,"POS")+COUNTIFS($O$83:$O479,$B$4,$Q$83:$Q479,$D$4,$R$83:$R479,"POS"),"")</f>
        <v/>
      </c>
      <c r="AO479" s="11" t="str">
        <f t="shared" si="116"/>
        <v/>
      </c>
      <c r="AP479" s="11" t="str">
        <f t="shared" si="117"/>
        <v/>
      </c>
      <c r="AQ479" s="11">
        <f t="shared" si="118"/>
        <v>0</v>
      </c>
    </row>
    <row r="480" spans="12:43" ht="21.95" customHeight="1">
      <c r="L480" s="46"/>
      <c r="M480" s="46"/>
      <c r="N480" s="44" t="s">
        <v>1646</v>
      </c>
      <c r="O480" s="44" t="s">
        <v>120</v>
      </c>
      <c r="P480" s="44">
        <v>3</v>
      </c>
      <c r="Q480" s="44" t="s">
        <v>51</v>
      </c>
      <c r="R480" s="44" t="s">
        <v>52</v>
      </c>
      <c r="S480" s="44">
        <v>0</v>
      </c>
      <c r="T480" s="44">
        <v>0</v>
      </c>
      <c r="U480" s="44" t="s">
        <v>620</v>
      </c>
      <c r="V480" s="44" t="s">
        <v>1647</v>
      </c>
      <c r="W480" s="44"/>
      <c r="X480" s="44"/>
      <c r="Y480" s="44"/>
      <c r="Z480" s="44"/>
      <c r="AA480" s="44"/>
      <c r="AB480" s="44" t="s">
        <v>625</v>
      </c>
      <c r="AC480" s="44" t="s">
        <v>626</v>
      </c>
      <c r="AD480" s="44" t="s">
        <v>813</v>
      </c>
      <c r="AE480" s="44" t="s">
        <v>550</v>
      </c>
      <c r="AF480" s="11">
        <f t="shared" si="108"/>
        <v>0</v>
      </c>
      <c r="AG480" s="11">
        <f t="shared" si="109"/>
        <v>0</v>
      </c>
      <c r="AH480" s="11">
        <f t="shared" si="110"/>
        <v>0</v>
      </c>
      <c r="AI480" s="11">
        <f t="shared" si="111"/>
        <v>0</v>
      </c>
      <c r="AJ480" s="11">
        <f t="shared" si="112"/>
        <v>0</v>
      </c>
      <c r="AK480" s="11">
        <f t="shared" si="113"/>
        <v>0</v>
      </c>
      <c r="AL480" s="11" t="str">
        <f t="shared" si="114"/>
        <v/>
      </c>
      <c r="AM480" s="11" t="str">
        <f t="shared" si="115"/>
        <v/>
      </c>
      <c r="AN480" s="11" t="str">
        <f>IF(AND($O480=$B$4,OR($Q480="COMMUN",$Q480=$D$4),$R480="POS"),COUNTIFS($O$83:$O480,$B$4,$Q$83:$Q480,"COMMUN",$R$83:$R480,"POS")+COUNTIFS($O$83:$O480,$B$4,$Q$83:$Q480,$D$4,$R$83:$R480,"POS"),"")</f>
        <v/>
      </c>
      <c r="AO480" s="11" t="str">
        <f t="shared" si="116"/>
        <v/>
      </c>
      <c r="AP480" s="11" t="str">
        <f t="shared" si="117"/>
        <v/>
      </c>
      <c r="AQ480" s="11">
        <f t="shared" si="118"/>
        <v>0</v>
      </c>
    </row>
    <row r="481" spans="12:43" ht="21.95" customHeight="1">
      <c r="L481" s="46"/>
      <c r="M481" s="46"/>
      <c r="N481" s="44" t="s">
        <v>1648</v>
      </c>
      <c r="O481" s="44" t="s">
        <v>120</v>
      </c>
      <c r="P481" s="44">
        <v>4</v>
      </c>
      <c r="Q481" s="44" t="s">
        <v>51</v>
      </c>
      <c r="R481" s="44" t="s">
        <v>52</v>
      </c>
      <c r="S481" s="44">
        <v>0</v>
      </c>
      <c r="T481" s="44">
        <v>0</v>
      </c>
      <c r="U481" s="44" t="s">
        <v>620</v>
      </c>
      <c r="V481" s="44" t="s">
        <v>1649</v>
      </c>
      <c r="W481" s="44"/>
      <c r="X481" s="44"/>
      <c r="Y481" s="44"/>
      <c r="Z481" s="44"/>
      <c r="AA481" s="44"/>
      <c r="AB481" s="44" t="s">
        <v>625</v>
      </c>
      <c r="AC481" s="44" t="s">
        <v>626</v>
      </c>
      <c r="AD481" s="44" t="s">
        <v>813</v>
      </c>
      <c r="AE481" s="44" t="s">
        <v>550</v>
      </c>
      <c r="AF481" s="11">
        <f t="shared" si="108"/>
        <v>0</v>
      </c>
      <c r="AG481" s="11">
        <f t="shared" si="109"/>
        <v>0</v>
      </c>
      <c r="AH481" s="11">
        <f t="shared" si="110"/>
        <v>0</v>
      </c>
      <c r="AI481" s="11">
        <f t="shared" si="111"/>
        <v>0</v>
      </c>
      <c r="AJ481" s="11">
        <f t="shared" si="112"/>
        <v>0</v>
      </c>
      <c r="AK481" s="11">
        <f t="shared" si="113"/>
        <v>0</v>
      </c>
      <c r="AL481" s="11" t="str">
        <f t="shared" si="114"/>
        <v/>
      </c>
      <c r="AM481" s="11" t="str">
        <f t="shared" si="115"/>
        <v/>
      </c>
      <c r="AN481" s="11" t="str">
        <f>IF(AND($O481=$B$4,OR($Q481="COMMUN",$Q481=$D$4),$R481="POS"),COUNTIFS($O$83:$O481,$B$4,$Q$83:$Q481,"COMMUN",$R$83:$R481,"POS")+COUNTIFS($O$83:$O481,$B$4,$Q$83:$Q481,$D$4,$R$83:$R481,"POS"),"")</f>
        <v/>
      </c>
      <c r="AO481" s="11" t="str">
        <f t="shared" si="116"/>
        <v/>
      </c>
      <c r="AP481" s="11" t="str">
        <f t="shared" si="117"/>
        <v/>
      </c>
      <c r="AQ481" s="11">
        <f t="shared" si="118"/>
        <v>0</v>
      </c>
    </row>
    <row r="482" spans="12:43" ht="21.95" customHeight="1">
      <c r="L482" s="46"/>
      <c r="M482" s="46"/>
      <c r="N482" s="44" t="s">
        <v>1650</v>
      </c>
      <c r="O482" s="44" t="s">
        <v>120</v>
      </c>
      <c r="P482" s="44">
        <v>5</v>
      </c>
      <c r="Q482" s="44" t="s">
        <v>51</v>
      </c>
      <c r="R482" s="44" t="s">
        <v>52</v>
      </c>
      <c r="S482" s="44">
        <v>0</v>
      </c>
      <c r="T482" s="44">
        <v>0</v>
      </c>
      <c r="U482" s="44" t="s">
        <v>620</v>
      </c>
      <c r="V482" s="44" t="s">
        <v>1651</v>
      </c>
      <c r="W482" s="44"/>
      <c r="X482" s="44"/>
      <c r="Y482" s="44"/>
      <c r="Z482" s="44"/>
      <c r="AA482" s="44"/>
      <c r="AB482" s="44" t="s">
        <v>625</v>
      </c>
      <c r="AC482" s="44" t="s">
        <v>626</v>
      </c>
      <c r="AD482" s="44" t="s">
        <v>813</v>
      </c>
      <c r="AE482" s="44" t="s">
        <v>550</v>
      </c>
      <c r="AF482" s="11">
        <f t="shared" si="108"/>
        <v>0</v>
      </c>
      <c r="AG482" s="11">
        <f t="shared" si="109"/>
        <v>0</v>
      </c>
      <c r="AH482" s="11">
        <f t="shared" si="110"/>
        <v>0</v>
      </c>
      <c r="AI482" s="11">
        <f t="shared" si="111"/>
        <v>0</v>
      </c>
      <c r="AJ482" s="11">
        <f t="shared" si="112"/>
        <v>0</v>
      </c>
      <c r="AK482" s="11">
        <f t="shared" si="113"/>
        <v>0</v>
      </c>
      <c r="AL482" s="11" t="str">
        <f t="shared" si="114"/>
        <v/>
      </c>
      <c r="AM482" s="11" t="str">
        <f t="shared" si="115"/>
        <v/>
      </c>
      <c r="AN482" s="11" t="str">
        <f>IF(AND($O482=$B$4,OR($Q482="COMMUN",$Q482=$D$4),$R482="POS"),COUNTIFS($O$83:$O482,$B$4,$Q$83:$Q482,"COMMUN",$R$83:$R482,"POS")+COUNTIFS($O$83:$O482,$B$4,$Q$83:$Q482,$D$4,$R$83:$R482,"POS"),"")</f>
        <v/>
      </c>
      <c r="AO482" s="11" t="str">
        <f t="shared" si="116"/>
        <v/>
      </c>
      <c r="AP482" s="11" t="str">
        <f t="shared" si="117"/>
        <v/>
      </c>
      <c r="AQ482" s="11">
        <f t="shared" si="118"/>
        <v>0</v>
      </c>
    </row>
    <row r="483" spans="12:43" ht="21.95" customHeight="1">
      <c r="L483" s="46"/>
      <c r="M483" s="46"/>
      <c r="N483" s="44" t="s">
        <v>1652</v>
      </c>
      <c r="O483" s="44" t="s">
        <v>252</v>
      </c>
      <c r="P483" s="44">
        <v>1</v>
      </c>
      <c r="Q483" s="44" t="s">
        <v>51</v>
      </c>
      <c r="R483" s="44" t="s">
        <v>52</v>
      </c>
      <c r="S483" s="44">
        <v>0</v>
      </c>
      <c r="T483" s="44">
        <v>0</v>
      </c>
      <c r="U483" s="44" t="s">
        <v>620</v>
      </c>
      <c r="V483" s="44" t="s">
        <v>1653</v>
      </c>
      <c r="W483" s="44"/>
      <c r="X483" s="44"/>
      <c r="Y483" s="44"/>
      <c r="Z483" s="44"/>
      <c r="AA483" s="44"/>
      <c r="AB483" s="44" t="s">
        <v>625</v>
      </c>
      <c r="AC483" s="44" t="s">
        <v>626</v>
      </c>
      <c r="AD483" s="44" t="s">
        <v>813</v>
      </c>
      <c r="AE483" s="44" t="s">
        <v>550</v>
      </c>
      <c r="AF483" s="11">
        <f t="shared" si="108"/>
        <v>0</v>
      </c>
      <c r="AG483" s="11">
        <f t="shared" si="109"/>
        <v>0</v>
      </c>
      <c r="AH483" s="11">
        <f t="shared" si="110"/>
        <v>0</v>
      </c>
      <c r="AI483" s="11">
        <f t="shared" si="111"/>
        <v>0</v>
      </c>
      <c r="AJ483" s="11">
        <f t="shared" si="112"/>
        <v>0</v>
      </c>
      <c r="AK483" s="11">
        <f t="shared" si="113"/>
        <v>0</v>
      </c>
      <c r="AL483" s="11" t="str">
        <f t="shared" si="114"/>
        <v/>
      </c>
      <c r="AM483" s="11" t="str">
        <f t="shared" si="115"/>
        <v/>
      </c>
      <c r="AN483" s="11" t="str">
        <f>IF(AND($O483=$B$4,OR($Q483="COMMUN",$Q483=$D$4),$R483="POS"),COUNTIFS($O$83:$O483,$B$4,$Q$83:$Q483,"COMMUN",$R$83:$R483,"POS")+COUNTIFS($O$83:$O483,$B$4,$Q$83:$Q483,$D$4,$R$83:$R483,"POS"),"")</f>
        <v/>
      </c>
      <c r="AO483" s="11" t="str">
        <f t="shared" si="116"/>
        <v/>
      </c>
      <c r="AP483" s="11" t="str">
        <f t="shared" si="117"/>
        <v/>
      </c>
      <c r="AQ483" s="11">
        <f t="shared" si="118"/>
        <v>0</v>
      </c>
    </row>
    <row r="484" spans="12:43" ht="21.95" customHeight="1">
      <c r="L484" s="46"/>
      <c r="M484" s="46"/>
      <c r="N484" s="44" t="s">
        <v>1654</v>
      </c>
      <c r="O484" s="44" t="s">
        <v>252</v>
      </c>
      <c r="P484" s="44">
        <v>2</v>
      </c>
      <c r="Q484" s="44" t="s">
        <v>51</v>
      </c>
      <c r="R484" s="44" t="s">
        <v>52</v>
      </c>
      <c r="S484" s="44">
        <v>0</v>
      </c>
      <c r="T484" s="44">
        <v>0</v>
      </c>
      <c r="U484" s="44" t="s">
        <v>620</v>
      </c>
      <c r="V484" s="44" t="s">
        <v>1655</v>
      </c>
      <c r="W484" s="44"/>
      <c r="X484" s="44"/>
      <c r="Y484" s="44"/>
      <c r="Z484" s="44"/>
      <c r="AA484" s="44"/>
      <c r="AB484" s="44" t="s">
        <v>625</v>
      </c>
      <c r="AC484" s="44" t="s">
        <v>626</v>
      </c>
      <c r="AD484" s="44" t="s">
        <v>813</v>
      </c>
      <c r="AE484" s="44" t="s">
        <v>550</v>
      </c>
      <c r="AF484" s="11">
        <f t="shared" si="108"/>
        <v>0</v>
      </c>
      <c r="AG484" s="11">
        <f t="shared" si="109"/>
        <v>0</v>
      </c>
      <c r="AH484" s="11">
        <f t="shared" si="110"/>
        <v>0</v>
      </c>
      <c r="AI484" s="11">
        <f t="shared" si="111"/>
        <v>0</v>
      </c>
      <c r="AJ484" s="11">
        <f t="shared" si="112"/>
        <v>0</v>
      </c>
      <c r="AK484" s="11">
        <f t="shared" si="113"/>
        <v>0</v>
      </c>
      <c r="AL484" s="11" t="str">
        <f t="shared" si="114"/>
        <v/>
      </c>
      <c r="AM484" s="11" t="str">
        <f t="shared" si="115"/>
        <v/>
      </c>
      <c r="AN484" s="11" t="str">
        <f>IF(AND($O484=$B$4,OR($Q484="COMMUN",$Q484=$D$4),$R484="POS"),COUNTIFS($O$83:$O484,$B$4,$Q$83:$Q484,"COMMUN",$R$83:$R484,"POS")+COUNTIFS($O$83:$O484,$B$4,$Q$83:$Q484,$D$4,$R$83:$R484,"POS"),"")</f>
        <v/>
      </c>
      <c r="AO484" s="11" t="str">
        <f t="shared" si="116"/>
        <v/>
      </c>
      <c r="AP484" s="11" t="str">
        <f t="shared" si="117"/>
        <v/>
      </c>
      <c r="AQ484" s="11">
        <f t="shared" si="118"/>
        <v>0</v>
      </c>
    </row>
    <row r="485" spans="12:43" ht="21.95" customHeight="1">
      <c r="L485" s="46"/>
      <c r="M485" s="46"/>
      <c r="N485" s="44" t="s">
        <v>1656</v>
      </c>
      <c r="O485" s="44" t="s">
        <v>252</v>
      </c>
      <c r="P485" s="44">
        <v>3</v>
      </c>
      <c r="Q485" s="44" t="s">
        <v>51</v>
      </c>
      <c r="R485" s="44" t="s">
        <v>52</v>
      </c>
      <c r="S485" s="44">
        <v>0</v>
      </c>
      <c r="T485" s="44">
        <v>0</v>
      </c>
      <c r="U485" s="44" t="s">
        <v>620</v>
      </c>
      <c r="V485" s="44" t="s">
        <v>1657</v>
      </c>
      <c r="W485" s="44"/>
      <c r="X485" s="44"/>
      <c r="Y485" s="44"/>
      <c r="Z485" s="44"/>
      <c r="AA485" s="44"/>
      <c r="AB485" s="44" t="s">
        <v>625</v>
      </c>
      <c r="AC485" s="44" t="s">
        <v>626</v>
      </c>
      <c r="AD485" s="44" t="s">
        <v>813</v>
      </c>
      <c r="AE485" s="44" t="s">
        <v>550</v>
      </c>
      <c r="AF485" s="11">
        <f t="shared" si="108"/>
        <v>0</v>
      </c>
      <c r="AG485" s="11">
        <f t="shared" si="109"/>
        <v>0</v>
      </c>
      <c r="AH485" s="11">
        <f t="shared" si="110"/>
        <v>0</v>
      </c>
      <c r="AI485" s="11">
        <f t="shared" si="111"/>
        <v>0</v>
      </c>
      <c r="AJ485" s="11">
        <f t="shared" si="112"/>
        <v>0</v>
      </c>
      <c r="AK485" s="11">
        <f t="shared" si="113"/>
        <v>0</v>
      </c>
      <c r="AL485" s="11" t="str">
        <f t="shared" si="114"/>
        <v/>
      </c>
      <c r="AM485" s="11" t="str">
        <f t="shared" si="115"/>
        <v/>
      </c>
      <c r="AN485" s="11" t="str">
        <f>IF(AND($O485=$B$4,OR($Q485="COMMUN",$Q485=$D$4),$R485="POS"),COUNTIFS($O$83:$O485,$B$4,$Q$83:$Q485,"COMMUN",$R$83:$R485,"POS")+COUNTIFS($O$83:$O485,$B$4,$Q$83:$Q485,$D$4,$R$83:$R485,"POS"),"")</f>
        <v/>
      </c>
      <c r="AO485" s="11" t="str">
        <f t="shared" si="116"/>
        <v/>
      </c>
      <c r="AP485" s="11" t="str">
        <f t="shared" si="117"/>
        <v/>
      </c>
      <c r="AQ485" s="11">
        <f t="shared" si="118"/>
        <v>0</v>
      </c>
    </row>
    <row r="486" spans="12:43" ht="21.95" customHeight="1">
      <c r="L486" s="46"/>
      <c r="M486" s="46"/>
      <c r="N486" s="44" t="s">
        <v>1658</v>
      </c>
      <c r="O486" s="44" t="s">
        <v>252</v>
      </c>
      <c r="P486" s="44">
        <v>4</v>
      </c>
      <c r="Q486" s="44" t="s">
        <v>51</v>
      </c>
      <c r="R486" s="44" t="s">
        <v>52</v>
      </c>
      <c r="S486" s="44">
        <v>0</v>
      </c>
      <c r="T486" s="44">
        <v>0</v>
      </c>
      <c r="U486" s="44" t="s">
        <v>620</v>
      </c>
      <c r="V486" s="44" t="s">
        <v>1659</v>
      </c>
      <c r="W486" s="44"/>
      <c r="X486" s="44"/>
      <c r="Y486" s="44"/>
      <c r="Z486" s="44"/>
      <c r="AA486" s="44"/>
      <c r="AB486" s="44" t="s">
        <v>625</v>
      </c>
      <c r="AC486" s="44" t="s">
        <v>626</v>
      </c>
      <c r="AD486" s="44" t="s">
        <v>813</v>
      </c>
      <c r="AE486" s="44" t="s">
        <v>550</v>
      </c>
      <c r="AF486" s="11">
        <f t="shared" si="108"/>
        <v>0</v>
      </c>
      <c r="AG486" s="11">
        <f t="shared" si="109"/>
        <v>0</v>
      </c>
      <c r="AH486" s="11">
        <f t="shared" si="110"/>
        <v>0</v>
      </c>
      <c r="AI486" s="11">
        <f t="shared" si="111"/>
        <v>0</v>
      </c>
      <c r="AJ486" s="11">
        <f t="shared" si="112"/>
        <v>0</v>
      </c>
      <c r="AK486" s="11">
        <f t="shared" si="113"/>
        <v>0</v>
      </c>
      <c r="AL486" s="11" t="str">
        <f t="shared" si="114"/>
        <v/>
      </c>
      <c r="AM486" s="11" t="str">
        <f t="shared" si="115"/>
        <v/>
      </c>
      <c r="AN486" s="11" t="str">
        <f>IF(AND($O486=$B$4,OR($Q486="COMMUN",$Q486=$D$4),$R486="POS"),COUNTIFS($O$83:$O486,$B$4,$Q$83:$Q486,"COMMUN",$R$83:$R486,"POS")+COUNTIFS($O$83:$O486,$B$4,$Q$83:$Q486,$D$4,$R$83:$R486,"POS"),"")</f>
        <v/>
      </c>
      <c r="AO486" s="11" t="str">
        <f t="shared" si="116"/>
        <v/>
      </c>
      <c r="AP486" s="11" t="str">
        <f t="shared" si="117"/>
        <v/>
      </c>
      <c r="AQ486" s="11">
        <f t="shared" si="118"/>
        <v>0</v>
      </c>
    </row>
    <row r="487" spans="12:43" ht="21.95" customHeight="1">
      <c r="L487" s="46"/>
      <c r="M487" s="46"/>
      <c r="N487" s="44" t="s">
        <v>1660</v>
      </c>
      <c r="O487" s="44" t="s">
        <v>252</v>
      </c>
      <c r="P487" s="44">
        <v>5</v>
      </c>
      <c r="Q487" s="44" t="s">
        <v>51</v>
      </c>
      <c r="R487" s="44" t="s">
        <v>52</v>
      </c>
      <c r="S487" s="44">
        <v>0</v>
      </c>
      <c r="T487" s="44">
        <v>0</v>
      </c>
      <c r="U487" s="44" t="s">
        <v>620</v>
      </c>
      <c r="V487" s="44" t="s">
        <v>1661</v>
      </c>
      <c r="W487" s="44"/>
      <c r="X487" s="44"/>
      <c r="Y487" s="44"/>
      <c r="Z487" s="44"/>
      <c r="AA487" s="44"/>
      <c r="AB487" s="44" t="s">
        <v>625</v>
      </c>
      <c r="AC487" s="44" t="s">
        <v>626</v>
      </c>
      <c r="AD487" s="44" t="s">
        <v>813</v>
      </c>
      <c r="AE487" s="44" t="s">
        <v>550</v>
      </c>
      <c r="AF487" s="11">
        <f t="shared" si="108"/>
        <v>0</v>
      </c>
      <c r="AG487" s="11">
        <f t="shared" si="109"/>
        <v>0</v>
      </c>
      <c r="AH487" s="11">
        <f t="shared" si="110"/>
        <v>0</v>
      </c>
      <c r="AI487" s="11">
        <f t="shared" si="111"/>
        <v>0</v>
      </c>
      <c r="AJ487" s="11">
        <f t="shared" si="112"/>
        <v>0</v>
      </c>
      <c r="AK487" s="11">
        <f t="shared" si="113"/>
        <v>0</v>
      </c>
      <c r="AL487" s="11" t="str">
        <f t="shared" si="114"/>
        <v/>
      </c>
      <c r="AM487" s="11" t="str">
        <f t="shared" si="115"/>
        <v/>
      </c>
      <c r="AN487" s="11" t="str">
        <f>IF(AND($O487=$B$4,OR($Q487="COMMUN",$Q487=$D$4),$R487="POS"),COUNTIFS($O$83:$O487,$B$4,$Q$83:$Q487,"COMMUN",$R$83:$R487,"POS")+COUNTIFS($O$83:$O487,$B$4,$Q$83:$Q487,$D$4,$R$83:$R487,"POS"),"")</f>
        <v/>
      </c>
      <c r="AO487" s="11" t="str">
        <f t="shared" si="116"/>
        <v/>
      </c>
      <c r="AP487" s="11" t="str">
        <f t="shared" si="117"/>
        <v/>
      </c>
      <c r="AQ487" s="11">
        <f t="shared" si="118"/>
        <v>0</v>
      </c>
    </row>
    <row r="488" spans="12:43" ht="21.95" customHeight="1">
      <c r="L488" s="46"/>
      <c r="M488" s="46"/>
      <c r="N488" s="44" t="s">
        <v>1662</v>
      </c>
      <c r="O488" s="44" t="s">
        <v>254</v>
      </c>
      <c r="P488" s="44">
        <v>1</v>
      </c>
      <c r="Q488" s="44" t="s">
        <v>51</v>
      </c>
      <c r="R488" s="44" t="s">
        <v>52</v>
      </c>
      <c r="S488" s="44">
        <v>0</v>
      </c>
      <c r="T488" s="44">
        <v>0</v>
      </c>
      <c r="U488" s="44" t="s">
        <v>620</v>
      </c>
      <c r="V488" s="44" t="s">
        <v>1663</v>
      </c>
      <c r="W488" s="44"/>
      <c r="X488" s="44"/>
      <c r="Y488" s="44"/>
      <c r="Z488" s="44"/>
      <c r="AA488" s="44"/>
      <c r="AB488" s="44" t="s">
        <v>625</v>
      </c>
      <c r="AC488" s="44" t="s">
        <v>626</v>
      </c>
      <c r="AD488" s="44" t="s">
        <v>813</v>
      </c>
      <c r="AE488" s="44" t="s">
        <v>550</v>
      </c>
      <c r="AF488" s="11">
        <f t="shared" si="108"/>
        <v>0</v>
      </c>
      <c r="AG488" s="11">
        <f t="shared" si="109"/>
        <v>0</v>
      </c>
      <c r="AH488" s="11">
        <f t="shared" si="110"/>
        <v>0</v>
      </c>
      <c r="AI488" s="11">
        <f t="shared" si="111"/>
        <v>0</v>
      </c>
      <c r="AJ488" s="11">
        <f t="shared" si="112"/>
        <v>0</v>
      </c>
      <c r="AK488" s="11">
        <f t="shared" si="113"/>
        <v>0</v>
      </c>
      <c r="AL488" s="11" t="str">
        <f t="shared" si="114"/>
        <v/>
      </c>
      <c r="AM488" s="11" t="str">
        <f t="shared" si="115"/>
        <v/>
      </c>
      <c r="AN488" s="11" t="str">
        <f>IF(AND($O488=$B$4,OR($Q488="COMMUN",$Q488=$D$4),$R488="POS"),COUNTIFS($O$83:$O488,$B$4,$Q$83:$Q488,"COMMUN",$R$83:$R488,"POS")+COUNTIFS($O$83:$O488,$B$4,$Q$83:$Q488,$D$4,$R$83:$R488,"POS"),"")</f>
        <v/>
      </c>
      <c r="AO488" s="11" t="str">
        <f t="shared" si="116"/>
        <v/>
      </c>
      <c r="AP488" s="11" t="str">
        <f t="shared" si="117"/>
        <v/>
      </c>
      <c r="AQ488" s="11">
        <f t="shared" si="118"/>
        <v>0</v>
      </c>
    </row>
    <row r="489" spans="12:43" ht="21.95" customHeight="1">
      <c r="L489" s="46"/>
      <c r="M489" s="46"/>
      <c r="N489" s="44" t="s">
        <v>1664</v>
      </c>
      <c r="O489" s="44" t="s">
        <v>254</v>
      </c>
      <c r="P489" s="44">
        <v>2</v>
      </c>
      <c r="Q489" s="44" t="s">
        <v>51</v>
      </c>
      <c r="R489" s="44" t="s">
        <v>52</v>
      </c>
      <c r="S489" s="44">
        <v>0</v>
      </c>
      <c r="T489" s="44">
        <v>0</v>
      </c>
      <c r="U489" s="44" t="s">
        <v>620</v>
      </c>
      <c r="V489" s="44" t="s">
        <v>1665</v>
      </c>
      <c r="W489" s="44"/>
      <c r="X489" s="44"/>
      <c r="Y489" s="44"/>
      <c r="Z489" s="44"/>
      <c r="AA489" s="44"/>
      <c r="AB489" s="44" t="s">
        <v>625</v>
      </c>
      <c r="AC489" s="44" t="s">
        <v>626</v>
      </c>
      <c r="AD489" s="44" t="s">
        <v>813</v>
      </c>
      <c r="AE489" s="44" t="s">
        <v>550</v>
      </c>
      <c r="AF489" s="11">
        <f t="shared" si="108"/>
        <v>0</v>
      </c>
      <c r="AG489" s="11">
        <f t="shared" si="109"/>
        <v>0</v>
      </c>
      <c r="AH489" s="11">
        <f t="shared" si="110"/>
        <v>0</v>
      </c>
      <c r="AI489" s="11">
        <f t="shared" si="111"/>
        <v>0</v>
      </c>
      <c r="AJ489" s="11">
        <f t="shared" si="112"/>
        <v>0</v>
      </c>
      <c r="AK489" s="11">
        <f t="shared" si="113"/>
        <v>0</v>
      </c>
      <c r="AL489" s="11" t="str">
        <f t="shared" si="114"/>
        <v/>
      </c>
      <c r="AM489" s="11" t="str">
        <f t="shared" si="115"/>
        <v/>
      </c>
      <c r="AN489" s="11" t="str">
        <f>IF(AND($O489=$B$4,OR($Q489="COMMUN",$Q489=$D$4),$R489="POS"),COUNTIFS($O$83:$O489,$B$4,$Q$83:$Q489,"COMMUN",$R$83:$R489,"POS")+COUNTIFS($O$83:$O489,$B$4,$Q$83:$Q489,$D$4,$R$83:$R489,"POS"),"")</f>
        <v/>
      </c>
      <c r="AO489" s="11" t="str">
        <f t="shared" si="116"/>
        <v/>
      </c>
      <c r="AP489" s="11" t="str">
        <f t="shared" si="117"/>
        <v/>
      </c>
      <c r="AQ489" s="11">
        <f t="shared" si="118"/>
        <v>0</v>
      </c>
    </row>
    <row r="490" spans="12:43" ht="21.95" customHeight="1">
      <c r="L490" s="46"/>
      <c r="M490" s="46"/>
      <c r="N490" s="44" t="s">
        <v>1666</v>
      </c>
      <c r="O490" s="44" t="s">
        <v>254</v>
      </c>
      <c r="P490" s="44">
        <v>3</v>
      </c>
      <c r="Q490" s="44" t="s">
        <v>51</v>
      </c>
      <c r="R490" s="44" t="s">
        <v>52</v>
      </c>
      <c r="S490" s="44">
        <v>0</v>
      </c>
      <c r="T490" s="44">
        <v>0</v>
      </c>
      <c r="U490" s="44" t="s">
        <v>620</v>
      </c>
      <c r="V490" s="44" t="s">
        <v>1667</v>
      </c>
      <c r="W490" s="44"/>
      <c r="X490" s="44"/>
      <c r="Y490" s="44"/>
      <c r="Z490" s="44"/>
      <c r="AA490" s="44"/>
      <c r="AB490" s="44" t="s">
        <v>625</v>
      </c>
      <c r="AC490" s="44" t="s">
        <v>626</v>
      </c>
      <c r="AD490" s="44" t="s">
        <v>813</v>
      </c>
      <c r="AE490" s="44" t="s">
        <v>550</v>
      </c>
      <c r="AF490" s="11">
        <f t="shared" si="108"/>
        <v>0</v>
      </c>
      <c r="AG490" s="11">
        <f t="shared" si="109"/>
        <v>0</v>
      </c>
      <c r="AH490" s="11">
        <f t="shared" si="110"/>
        <v>0</v>
      </c>
      <c r="AI490" s="11">
        <f t="shared" si="111"/>
        <v>0</v>
      </c>
      <c r="AJ490" s="11">
        <f t="shared" si="112"/>
        <v>0</v>
      </c>
      <c r="AK490" s="11">
        <f t="shared" si="113"/>
        <v>0</v>
      </c>
      <c r="AL490" s="11" t="str">
        <f t="shared" si="114"/>
        <v/>
      </c>
      <c r="AM490" s="11" t="str">
        <f t="shared" si="115"/>
        <v/>
      </c>
      <c r="AN490" s="11" t="str">
        <f>IF(AND($O490=$B$4,OR($Q490="COMMUN",$Q490=$D$4),$R490="POS"),COUNTIFS($O$83:$O490,$B$4,$Q$83:$Q490,"COMMUN",$R$83:$R490,"POS")+COUNTIFS($O$83:$O490,$B$4,$Q$83:$Q490,$D$4,$R$83:$R490,"POS"),"")</f>
        <v/>
      </c>
      <c r="AO490" s="11" t="str">
        <f t="shared" si="116"/>
        <v/>
      </c>
      <c r="AP490" s="11" t="str">
        <f t="shared" si="117"/>
        <v/>
      </c>
      <c r="AQ490" s="11">
        <f t="shared" si="118"/>
        <v>0</v>
      </c>
    </row>
    <row r="491" spans="12:43" ht="21.95" customHeight="1">
      <c r="L491" s="46"/>
      <c r="M491" s="46"/>
      <c r="N491" s="44" t="s">
        <v>1668</v>
      </c>
      <c r="O491" s="44" t="s">
        <v>254</v>
      </c>
      <c r="P491" s="44">
        <v>4</v>
      </c>
      <c r="Q491" s="44" t="s">
        <v>51</v>
      </c>
      <c r="R491" s="44" t="s">
        <v>52</v>
      </c>
      <c r="S491" s="44">
        <v>0</v>
      </c>
      <c r="T491" s="44">
        <v>0</v>
      </c>
      <c r="U491" s="44" t="s">
        <v>620</v>
      </c>
      <c r="V491" s="44" t="s">
        <v>1669</v>
      </c>
      <c r="W491" s="44"/>
      <c r="X491" s="44"/>
      <c r="Y491" s="44"/>
      <c r="Z491" s="44"/>
      <c r="AA491" s="44"/>
      <c r="AB491" s="44" t="s">
        <v>625</v>
      </c>
      <c r="AC491" s="44" t="s">
        <v>626</v>
      </c>
      <c r="AD491" s="44" t="s">
        <v>813</v>
      </c>
      <c r="AE491" s="44" t="s">
        <v>550</v>
      </c>
      <c r="AF491" s="11">
        <f t="shared" si="108"/>
        <v>0</v>
      </c>
      <c r="AG491" s="11">
        <f t="shared" si="109"/>
        <v>0</v>
      </c>
      <c r="AH491" s="11">
        <f t="shared" si="110"/>
        <v>0</v>
      </c>
      <c r="AI491" s="11">
        <f t="shared" si="111"/>
        <v>0</v>
      </c>
      <c r="AJ491" s="11">
        <f t="shared" si="112"/>
        <v>0</v>
      </c>
      <c r="AK491" s="11">
        <f t="shared" si="113"/>
        <v>0</v>
      </c>
      <c r="AL491" s="11" t="str">
        <f t="shared" si="114"/>
        <v/>
      </c>
      <c r="AM491" s="11" t="str">
        <f t="shared" si="115"/>
        <v/>
      </c>
      <c r="AN491" s="11" t="str">
        <f>IF(AND($O491=$B$4,OR($Q491="COMMUN",$Q491=$D$4),$R491="POS"),COUNTIFS($O$83:$O491,$B$4,$Q$83:$Q491,"COMMUN",$R$83:$R491,"POS")+COUNTIFS($O$83:$O491,$B$4,$Q$83:$Q491,$D$4,$R$83:$R491,"POS"),"")</f>
        <v/>
      </c>
      <c r="AO491" s="11" t="str">
        <f t="shared" si="116"/>
        <v/>
      </c>
      <c r="AP491" s="11" t="str">
        <f t="shared" si="117"/>
        <v/>
      </c>
      <c r="AQ491" s="11">
        <f t="shared" si="118"/>
        <v>0</v>
      </c>
    </row>
    <row r="492" spans="12:43" ht="21.95" customHeight="1">
      <c r="L492" s="46"/>
      <c r="M492" s="46"/>
      <c r="N492" s="44" t="s">
        <v>1670</v>
      </c>
      <c r="O492" s="44" t="s">
        <v>254</v>
      </c>
      <c r="P492" s="44">
        <v>5</v>
      </c>
      <c r="Q492" s="44" t="s">
        <v>51</v>
      </c>
      <c r="R492" s="44" t="s">
        <v>52</v>
      </c>
      <c r="S492" s="44">
        <v>0</v>
      </c>
      <c r="T492" s="44">
        <v>0</v>
      </c>
      <c r="U492" s="44" t="s">
        <v>620</v>
      </c>
      <c r="V492" s="44" t="s">
        <v>1671</v>
      </c>
      <c r="W492" s="44"/>
      <c r="X492" s="44"/>
      <c r="Y492" s="44"/>
      <c r="Z492" s="44"/>
      <c r="AA492" s="44"/>
      <c r="AB492" s="44" t="s">
        <v>625</v>
      </c>
      <c r="AC492" s="44" t="s">
        <v>626</v>
      </c>
      <c r="AD492" s="44" t="s">
        <v>813</v>
      </c>
      <c r="AE492" s="44" t="s">
        <v>550</v>
      </c>
      <c r="AF492" s="11">
        <f t="shared" si="108"/>
        <v>0</v>
      </c>
      <c r="AG492" s="11">
        <f t="shared" si="109"/>
        <v>0</v>
      </c>
      <c r="AH492" s="11">
        <f t="shared" si="110"/>
        <v>0</v>
      </c>
      <c r="AI492" s="11">
        <f t="shared" si="111"/>
        <v>0</v>
      </c>
      <c r="AJ492" s="11">
        <f t="shared" si="112"/>
        <v>0</v>
      </c>
      <c r="AK492" s="11">
        <f t="shared" si="113"/>
        <v>0</v>
      </c>
      <c r="AL492" s="11" t="str">
        <f t="shared" si="114"/>
        <v/>
      </c>
      <c r="AM492" s="11" t="str">
        <f t="shared" si="115"/>
        <v/>
      </c>
      <c r="AN492" s="11" t="str">
        <f>IF(AND($O492=$B$4,OR($Q492="COMMUN",$Q492=$D$4),$R492="POS"),COUNTIFS($O$83:$O492,$B$4,$Q$83:$Q492,"COMMUN",$R$83:$R492,"POS")+COUNTIFS($O$83:$O492,$B$4,$Q$83:$Q492,$D$4,$R$83:$R492,"POS"),"")</f>
        <v/>
      </c>
      <c r="AO492" s="11" t="str">
        <f t="shared" si="116"/>
        <v/>
      </c>
      <c r="AP492" s="11" t="str">
        <f t="shared" si="117"/>
        <v/>
      </c>
      <c r="AQ492" s="11">
        <f t="shared" si="118"/>
        <v>0</v>
      </c>
    </row>
    <row r="493" spans="12:43" ht="21.95" customHeight="1">
      <c r="L493" s="46"/>
      <c r="M493" s="46"/>
      <c r="N493" s="44" t="s">
        <v>1672</v>
      </c>
      <c r="O493" s="44" t="s">
        <v>256</v>
      </c>
      <c r="P493" s="44">
        <v>1</v>
      </c>
      <c r="Q493" s="44" t="s">
        <v>51</v>
      </c>
      <c r="R493" s="44" t="s">
        <v>52</v>
      </c>
      <c r="S493" s="44">
        <v>0</v>
      </c>
      <c r="T493" s="44">
        <v>0</v>
      </c>
      <c r="U493" s="44" t="s">
        <v>620</v>
      </c>
      <c r="V493" s="44" t="s">
        <v>1673</v>
      </c>
      <c r="W493" s="44"/>
      <c r="X493" s="44"/>
      <c r="Y493" s="44"/>
      <c r="Z493" s="44"/>
      <c r="AA493" s="44"/>
      <c r="AB493" s="44" t="s">
        <v>625</v>
      </c>
      <c r="AC493" s="44" t="s">
        <v>626</v>
      </c>
      <c r="AD493" s="44" t="s">
        <v>813</v>
      </c>
      <c r="AE493" s="44" t="s">
        <v>550</v>
      </c>
      <c r="AF493" s="11">
        <f t="shared" si="108"/>
        <v>0</v>
      </c>
      <c r="AG493" s="11">
        <f t="shared" si="109"/>
        <v>0</v>
      </c>
      <c r="AH493" s="11">
        <f t="shared" si="110"/>
        <v>0</v>
      </c>
      <c r="AI493" s="11">
        <f t="shared" si="111"/>
        <v>0</v>
      </c>
      <c r="AJ493" s="11">
        <f t="shared" si="112"/>
        <v>0</v>
      </c>
      <c r="AK493" s="11">
        <f t="shared" si="113"/>
        <v>0</v>
      </c>
      <c r="AL493" s="11" t="str">
        <f t="shared" si="114"/>
        <v/>
      </c>
      <c r="AM493" s="11" t="str">
        <f t="shared" si="115"/>
        <v/>
      </c>
      <c r="AN493" s="11" t="str">
        <f>IF(AND($O493=$B$4,OR($Q493="COMMUN",$Q493=$D$4),$R493="POS"),COUNTIFS($O$83:$O493,$B$4,$Q$83:$Q493,"COMMUN",$R$83:$R493,"POS")+COUNTIFS($O$83:$O493,$B$4,$Q$83:$Q493,$D$4,$R$83:$R493,"POS"),"")</f>
        <v/>
      </c>
      <c r="AO493" s="11" t="str">
        <f t="shared" si="116"/>
        <v/>
      </c>
      <c r="AP493" s="11" t="str">
        <f t="shared" si="117"/>
        <v/>
      </c>
      <c r="AQ493" s="11">
        <f t="shared" si="118"/>
        <v>0</v>
      </c>
    </row>
    <row r="494" spans="12:43" ht="21.95" customHeight="1">
      <c r="L494" s="46"/>
      <c r="M494" s="46"/>
      <c r="N494" s="44" t="s">
        <v>1674</v>
      </c>
      <c r="O494" s="44" t="s">
        <v>256</v>
      </c>
      <c r="P494" s="44">
        <v>2</v>
      </c>
      <c r="Q494" s="44" t="s">
        <v>51</v>
      </c>
      <c r="R494" s="44" t="s">
        <v>52</v>
      </c>
      <c r="S494" s="44">
        <v>0</v>
      </c>
      <c r="T494" s="44">
        <v>0</v>
      </c>
      <c r="U494" s="44" t="s">
        <v>620</v>
      </c>
      <c r="V494" s="44" t="s">
        <v>1675</v>
      </c>
      <c r="W494" s="44"/>
      <c r="X494" s="44"/>
      <c r="Y494" s="44"/>
      <c r="Z494" s="44"/>
      <c r="AA494" s="44"/>
      <c r="AB494" s="44" t="s">
        <v>625</v>
      </c>
      <c r="AC494" s="44" t="s">
        <v>626</v>
      </c>
      <c r="AD494" s="44" t="s">
        <v>813</v>
      </c>
      <c r="AE494" s="44" t="s">
        <v>550</v>
      </c>
      <c r="AF494" s="11">
        <f t="shared" si="108"/>
        <v>0</v>
      </c>
      <c r="AG494" s="11">
        <f t="shared" si="109"/>
        <v>0</v>
      </c>
      <c r="AH494" s="11">
        <f t="shared" si="110"/>
        <v>0</v>
      </c>
      <c r="AI494" s="11">
        <f t="shared" si="111"/>
        <v>0</v>
      </c>
      <c r="AJ494" s="11">
        <f t="shared" si="112"/>
        <v>0</v>
      </c>
      <c r="AK494" s="11">
        <f t="shared" si="113"/>
        <v>0</v>
      </c>
      <c r="AL494" s="11" t="str">
        <f t="shared" si="114"/>
        <v/>
      </c>
      <c r="AM494" s="11" t="str">
        <f t="shared" si="115"/>
        <v/>
      </c>
      <c r="AN494" s="11" t="str">
        <f>IF(AND($O494=$B$4,OR($Q494="COMMUN",$Q494=$D$4),$R494="POS"),COUNTIFS($O$83:$O494,$B$4,$Q$83:$Q494,"COMMUN",$R$83:$R494,"POS")+COUNTIFS($O$83:$O494,$B$4,$Q$83:$Q494,$D$4,$R$83:$R494,"POS"),"")</f>
        <v/>
      </c>
      <c r="AO494" s="11" t="str">
        <f t="shared" si="116"/>
        <v/>
      </c>
      <c r="AP494" s="11" t="str">
        <f t="shared" si="117"/>
        <v/>
      </c>
      <c r="AQ494" s="11">
        <f t="shared" si="118"/>
        <v>0</v>
      </c>
    </row>
    <row r="495" spans="12:43" ht="21.95" customHeight="1">
      <c r="L495" s="46"/>
      <c r="M495" s="46"/>
      <c r="N495" s="44" t="s">
        <v>1676</v>
      </c>
      <c r="O495" s="44" t="s">
        <v>256</v>
      </c>
      <c r="P495" s="44">
        <v>3</v>
      </c>
      <c r="Q495" s="44" t="s">
        <v>51</v>
      </c>
      <c r="R495" s="44" t="s">
        <v>52</v>
      </c>
      <c r="S495" s="44">
        <v>0</v>
      </c>
      <c r="T495" s="44">
        <v>0</v>
      </c>
      <c r="U495" s="44" t="s">
        <v>620</v>
      </c>
      <c r="V495" s="44" t="s">
        <v>1677</v>
      </c>
      <c r="W495" s="44"/>
      <c r="X495" s="44"/>
      <c r="Y495" s="44"/>
      <c r="Z495" s="44"/>
      <c r="AA495" s="44"/>
      <c r="AB495" s="44" t="s">
        <v>625</v>
      </c>
      <c r="AC495" s="44" t="s">
        <v>626</v>
      </c>
      <c r="AD495" s="44" t="s">
        <v>813</v>
      </c>
      <c r="AE495" s="44" t="s">
        <v>550</v>
      </c>
      <c r="AF495" s="11">
        <f t="shared" si="108"/>
        <v>0</v>
      </c>
      <c r="AG495" s="11">
        <f t="shared" si="109"/>
        <v>0</v>
      </c>
      <c r="AH495" s="11">
        <f t="shared" si="110"/>
        <v>0</v>
      </c>
      <c r="AI495" s="11">
        <f t="shared" si="111"/>
        <v>0</v>
      </c>
      <c r="AJ495" s="11">
        <f t="shared" si="112"/>
        <v>0</v>
      </c>
      <c r="AK495" s="11">
        <f t="shared" si="113"/>
        <v>0</v>
      </c>
      <c r="AL495" s="11" t="str">
        <f t="shared" si="114"/>
        <v/>
      </c>
      <c r="AM495" s="11" t="str">
        <f t="shared" si="115"/>
        <v/>
      </c>
      <c r="AN495" s="11" t="str">
        <f>IF(AND($O495=$B$4,OR($Q495="COMMUN",$Q495=$D$4),$R495="POS"),COUNTIFS($O$83:$O495,$B$4,$Q$83:$Q495,"COMMUN",$R$83:$R495,"POS")+COUNTIFS($O$83:$O495,$B$4,$Q$83:$Q495,$D$4,$R$83:$R495,"POS"),"")</f>
        <v/>
      </c>
      <c r="AO495" s="11" t="str">
        <f t="shared" si="116"/>
        <v/>
      </c>
      <c r="AP495" s="11" t="str">
        <f t="shared" si="117"/>
        <v/>
      </c>
      <c r="AQ495" s="11">
        <f t="shared" si="118"/>
        <v>0</v>
      </c>
    </row>
    <row r="496" spans="12:43" ht="21.95" customHeight="1">
      <c r="L496" s="46"/>
      <c r="M496" s="46"/>
      <c r="N496" s="44" t="s">
        <v>1678</v>
      </c>
      <c r="O496" s="44" t="s">
        <v>256</v>
      </c>
      <c r="P496" s="44">
        <v>4</v>
      </c>
      <c r="Q496" s="44" t="s">
        <v>51</v>
      </c>
      <c r="R496" s="44" t="s">
        <v>52</v>
      </c>
      <c r="S496" s="44">
        <v>0</v>
      </c>
      <c r="T496" s="44">
        <v>0</v>
      </c>
      <c r="U496" s="44" t="s">
        <v>620</v>
      </c>
      <c r="V496" s="44" t="s">
        <v>1679</v>
      </c>
      <c r="W496" s="44"/>
      <c r="X496" s="44"/>
      <c r="Y496" s="44"/>
      <c r="Z496" s="44"/>
      <c r="AA496" s="44"/>
      <c r="AB496" s="44" t="s">
        <v>625</v>
      </c>
      <c r="AC496" s="44" t="s">
        <v>626</v>
      </c>
      <c r="AD496" s="44" t="s">
        <v>813</v>
      </c>
      <c r="AE496" s="44" t="s">
        <v>550</v>
      </c>
      <c r="AF496" s="11">
        <f t="shared" si="108"/>
        <v>0</v>
      </c>
      <c r="AG496" s="11">
        <f t="shared" si="109"/>
        <v>0</v>
      </c>
      <c r="AH496" s="11">
        <f t="shared" si="110"/>
        <v>0</v>
      </c>
      <c r="AI496" s="11">
        <f t="shared" si="111"/>
        <v>0</v>
      </c>
      <c r="AJ496" s="11">
        <f t="shared" si="112"/>
        <v>0</v>
      </c>
      <c r="AK496" s="11">
        <f t="shared" si="113"/>
        <v>0</v>
      </c>
      <c r="AL496" s="11" t="str">
        <f t="shared" si="114"/>
        <v/>
      </c>
      <c r="AM496" s="11" t="str">
        <f t="shared" si="115"/>
        <v/>
      </c>
      <c r="AN496" s="11" t="str">
        <f>IF(AND($O496=$B$4,OR($Q496="COMMUN",$Q496=$D$4),$R496="POS"),COUNTIFS($O$83:$O496,$B$4,$Q$83:$Q496,"COMMUN",$R$83:$R496,"POS")+COUNTIFS($O$83:$O496,$B$4,$Q$83:$Q496,$D$4,$R$83:$R496,"POS"),"")</f>
        <v/>
      </c>
      <c r="AO496" s="11" t="str">
        <f t="shared" si="116"/>
        <v/>
      </c>
      <c r="AP496" s="11" t="str">
        <f t="shared" si="117"/>
        <v/>
      </c>
      <c r="AQ496" s="11">
        <f t="shared" si="118"/>
        <v>0</v>
      </c>
    </row>
    <row r="497" spans="12:43" ht="21.95" customHeight="1">
      <c r="L497" s="46"/>
      <c r="M497" s="46"/>
      <c r="N497" s="44" t="s">
        <v>1680</v>
      </c>
      <c r="O497" s="44" t="s">
        <v>256</v>
      </c>
      <c r="P497" s="44">
        <v>5</v>
      </c>
      <c r="Q497" s="44" t="s">
        <v>51</v>
      </c>
      <c r="R497" s="44" t="s">
        <v>52</v>
      </c>
      <c r="S497" s="44">
        <v>0</v>
      </c>
      <c r="T497" s="44">
        <v>0</v>
      </c>
      <c r="U497" s="44" t="s">
        <v>620</v>
      </c>
      <c r="V497" s="44" t="s">
        <v>1681</v>
      </c>
      <c r="W497" s="44"/>
      <c r="X497" s="44"/>
      <c r="Y497" s="44"/>
      <c r="Z497" s="44"/>
      <c r="AA497" s="44"/>
      <c r="AB497" s="44" t="s">
        <v>625</v>
      </c>
      <c r="AC497" s="44" t="s">
        <v>626</v>
      </c>
      <c r="AD497" s="44" t="s">
        <v>813</v>
      </c>
      <c r="AE497" s="44" t="s">
        <v>550</v>
      </c>
      <c r="AF497" s="11">
        <f t="shared" si="108"/>
        <v>0</v>
      </c>
      <c r="AG497" s="11">
        <f t="shared" si="109"/>
        <v>0</v>
      </c>
      <c r="AH497" s="11">
        <f t="shared" si="110"/>
        <v>0</v>
      </c>
      <c r="AI497" s="11">
        <f t="shared" si="111"/>
        <v>0</v>
      </c>
      <c r="AJ497" s="11">
        <f t="shared" si="112"/>
        <v>0</v>
      </c>
      <c r="AK497" s="11">
        <f t="shared" si="113"/>
        <v>0</v>
      </c>
      <c r="AL497" s="11" t="str">
        <f t="shared" si="114"/>
        <v/>
      </c>
      <c r="AM497" s="11" t="str">
        <f t="shared" si="115"/>
        <v/>
      </c>
      <c r="AN497" s="11" t="str">
        <f>IF(AND($O497=$B$4,OR($Q497="COMMUN",$Q497=$D$4),$R497="POS"),COUNTIFS($O$83:$O497,$B$4,$Q$83:$Q497,"COMMUN",$R$83:$R497,"POS")+COUNTIFS($O$83:$O497,$B$4,$Q$83:$Q497,$D$4,$R$83:$R497,"POS"),"")</f>
        <v/>
      </c>
      <c r="AO497" s="11" t="str">
        <f t="shared" si="116"/>
        <v/>
      </c>
      <c r="AP497" s="11" t="str">
        <f t="shared" si="117"/>
        <v/>
      </c>
      <c r="AQ497" s="11">
        <f t="shared" si="118"/>
        <v>0</v>
      </c>
    </row>
    <row r="498" spans="12:43" ht="21.95" customHeight="1">
      <c r="L498" s="46"/>
      <c r="M498" s="46"/>
      <c r="N498" s="44" t="s">
        <v>1682</v>
      </c>
      <c r="O498" s="44" t="s">
        <v>259</v>
      </c>
      <c r="P498" s="44">
        <v>1</v>
      </c>
      <c r="Q498" s="44" t="s">
        <v>51</v>
      </c>
      <c r="R498" s="44" t="s">
        <v>52</v>
      </c>
      <c r="S498" s="44">
        <v>0</v>
      </c>
      <c r="T498" s="44">
        <v>0</v>
      </c>
      <c r="U498" s="44" t="s">
        <v>620</v>
      </c>
      <c r="V498" s="44" t="s">
        <v>1683</v>
      </c>
      <c r="W498" s="44"/>
      <c r="X498" s="44"/>
      <c r="Y498" s="44"/>
      <c r="Z498" s="44"/>
      <c r="AA498" s="44"/>
      <c r="AB498" s="44" t="s">
        <v>625</v>
      </c>
      <c r="AC498" s="44" t="s">
        <v>626</v>
      </c>
      <c r="AD498" s="44" t="s">
        <v>813</v>
      </c>
      <c r="AE498" s="44" t="s">
        <v>550</v>
      </c>
      <c r="AF498" s="11">
        <f t="shared" si="108"/>
        <v>0</v>
      </c>
      <c r="AG498" s="11">
        <f t="shared" si="109"/>
        <v>0</v>
      </c>
      <c r="AH498" s="11">
        <f t="shared" si="110"/>
        <v>0</v>
      </c>
      <c r="AI498" s="11">
        <f t="shared" si="111"/>
        <v>0</v>
      </c>
      <c r="AJ498" s="11">
        <f t="shared" si="112"/>
        <v>0</v>
      </c>
      <c r="AK498" s="11">
        <f t="shared" si="113"/>
        <v>0</v>
      </c>
      <c r="AL498" s="11" t="str">
        <f t="shared" si="114"/>
        <v/>
      </c>
      <c r="AM498" s="11" t="str">
        <f t="shared" si="115"/>
        <v/>
      </c>
      <c r="AN498" s="11" t="str">
        <f>IF(AND($O498=$B$4,OR($Q498="COMMUN",$Q498=$D$4),$R498="POS"),COUNTIFS($O$83:$O498,$B$4,$Q$83:$Q498,"COMMUN",$R$83:$R498,"POS")+COUNTIFS($O$83:$O498,$B$4,$Q$83:$Q498,$D$4,$R$83:$R498,"POS"),"")</f>
        <v/>
      </c>
      <c r="AO498" s="11" t="str">
        <f t="shared" si="116"/>
        <v/>
      </c>
      <c r="AP498" s="11" t="str">
        <f t="shared" si="117"/>
        <v/>
      </c>
      <c r="AQ498" s="11">
        <f t="shared" si="118"/>
        <v>0</v>
      </c>
    </row>
    <row r="499" spans="12:43" ht="21.95" customHeight="1">
      <c r="L499" s="46"/>
      <c r="M499" s="46"/>
      <c r="N499" s="44" t="s">
        <v>1684</v>
      </c>
      <c r="O499" s="44" t="s">
        <v>259</v>
      </c>
      <c r="P499" s="44">
        <v>2</v>
      </c>
      <c r="Q499" s="44" t="s">
        <v>51</v>
      </c>
      <c r="R499" s="44" t="s">
        <v>52</v>
      </c>
      <c r="S499" s="44">
        <v>0</v>
      </c>
      <c r="T499" s="44">
        <v>0</v>
      </c>
      <c r="U499" s="44" t="s">
        <v>620</v>
      </c>
      <c r="V499" s="44" t="s">
        <v>1685</v>
      </c>
      <c r="W499" s="44"/>
      <c r="X499" s="44"/>
      <c r="Y499" s="44"/>
      <c r="Z499" s="44"/>
      <c r="AA499" s="44"/>
      <c r="AB499" s="44" t="s">
        <v>625</v>
      </c>
      <c r="AC499" s="44" t="s">
        <v>626</v>
      </c>
      <c r="AD499" s="44" t="s">
        <v>813</v>
      </c>
      <c r="AE499" s="44" t="s">
        <v>550</v>
      </c>
      <c r="AF499" s="11">
        <f t="shared" si="108"/>
        <v>0</v>
      </c>
      <c r="AG499" s="11">
        <f t="shared" si="109"/>
        <v>0</v>
      </c>
      <c r="AH499" s="11">
        <f t="shared" si="110"/>
        <v>0</v>
      </c>
      <c r="AI499" s="11">
        <f t="shared" si="111"/>
        <v>0</v>
      </c>
      <c r="AJ499" s="11">
        <f t="shared" si="112"/>
        <v>0</v>
      </c>
      <c r="AK499" s="11">
        <f t="shared" si="113"/>
        <v>0</v>
      </c>
      <c r="AL499" s="11" t="str">
        <f t="shared" si="114"/>
        <v/>
      </c>
      <c r="AM499" s="11" t="str">
        <f t="shared" si="115"/>
        <v/>
      </c>
      <c r="AN499" s="11" t="str">
        <f>IF(AND($O499=$B$4,OR($Q499="COMMUN",$Q499=$D$4),$R499="POS"),COUNTIFS($O$83:$O499,$B$4,$Q$83:$Q499,"COMMUN",$R$83:$R499,"POS")+COUNTIFS($O$83:$O499,$B$4,$Q$83:$Q499,$D$4,$R$83:$R499,"POS"),"")</f>
        <v/>
      </c>
      <c r="AO499" s="11" t="str">
        <f t="shared" si="116"/>
        <v/>
      </c>
      <c r="AP499" s="11" t="str">
        <f t="shared" si="117"/>
        <v/>
      </c>
      <c r="AQ499" s="11">
        <f t="shared" si="118"/>
        <v>0</v>
      </c>
    </row>
    <row r="500" spans="12:43" ht="21.95" customHeight="1">
      <c r="L500" s="46"/>
      <c r="M500" s="46"/>
      <c r="N500" s="44" t="s">
        <v>1686</v>
      </c>
      <c r="O500" s="44" t="s">
        <v>259</v>
      </c>
      <c r="P500" s="44">
        <v>3</v>
      </c>
      <c r="Q500" s="44" t="s">
        <v>51</v>
      </c>
      <c r="R500" s="44" t="s">
        <v>52</v>
      </c>
      <c r="S500" s="44">
        <v>0</v>
      </c>
      <c r="T500" s="44">
        <v>0</v>
      </c>
      <c r="U500" s="44" t="s">
        <v>620</v>
      </c>
      <c r="V500" s="44" t="s">
        <v>1687</v>
      </c>
      <c r="W500" s="44"/>
      <c r="X500" s="44"/>
      <c r="Y500" s="44"/>
      <c r="Z500" s="44"/>
      <c r="AA500" s="44"/>
      <c r="AB500" s="44" t="s">
        <v>625</v>
      </c>
      <c r="AC500" s="44" t="s">
        <v>626</v>
      </c>
      <c r="AD500" s="44" t="s">
        <v>813</v>
      </c>
      <c r="AE500" s="44" t="s">
        <v>550</v>
      </c>
      <c r="AF500" s="11">
        <f t="shared" si="108"/>
        <v>0</v>
      </c>
      <c r="AG500" s="11">
        <f t="shared" si="109"/>
        <v>0</v>
      </c>
      <c r="AH500" s="11">
        <f t="shared" si="110"/>
        <v>0</v>
      </c>
      <c r="AI500" s="11">
        <f t="shared" si="111"/>
        <v>0</v>
      </c>
      <c r="AJ500" s="11">
        <f t="shared" si="112"/>
        <v>0</v>
      </c>
      <c r="AK500" s="11">
        <f t="shared" si="113"/>
        <v>0</v>
      </c>
      <c r="AL500" s="11" t="str">
        <f t="shared" si="114"/>
        <v/>
      </c>
      <c r="AM500" s="11" t="str">
        <f t="shared" si="115"/>
        <v/>
      </c>
      <c r="AN500" s="11" t="str">
        <f>IF(AND($O500=$B$4,OR($Q500="COMMUN",$Q500=$D$4),$R500="POS"),COUNTIFS($O$83:$O500,$B$4,$Q$83:$Q500,"COMMUN",$R$83:$R500,"POS")+COUNTIFS($O$83:$O500,$B$4,$Q$83:$Q500,$D$4,$R$83:$R500,"POS"),"")</f>
        <v/>
      </c>
      <c r="AO500" s="11" t="str">
        <f t="shared" si="116"/>
        <v/>
      </c>
      <c r="AP500" s="11" t="str">
        <f t="shared" si="117"/>
        <v/>
      </c>
      <c r="AQ500" s="11">
        <f t="shared" si="118"/>
        <v>0</v>
      </c>
    </row>
    <row r="501" spans="12:43" ht="21.95" customHeight="1">
      <c r="L501" s="46"/>
      <c r="M501" s="46"/>
      <c r="N501" s="44" t="s">
        <v>1688</v>
      </c>
      <c r="O501" s="44" t="s">
        <v>259</v>
      </c>
      <c r="P501" s="44">
        <v>4</v>
      </c>
      <c r="Q501" s="44" t="s">
        <v>51</v>
      </c>
      <c r="R501" s="44" t="s">
        <v>52</v>
      </c>
      <c r="S501" s="44">
        <v>0</v>
      </c>
      <c r="T501" s="44">
        <v>0</v>
      </c>
      <c r="U501" s="44" t="s">
        <v>620</v>
      </c>
      <c r="V501" s="44" t="s">
        <v>1689</v>
      </c>
      <c r="W501" s="44"/>
      <c r="X501" s="44"/>
      <c r="Y501" s="44"/>
      <c r="Z501" s="44"/>
      <c r="AA501" s="44"/>
      <c r="AB501" s="44" t="s">
        <v>625</v>
      </c>
      <c r="AC501" s="44" t="s">
        <v>626</v>
      </c>
      <c r="AD501" s="44" t="s">
        <v>813</v>
      </c>
      <c r="AE501" s="44" t="s">
        <v>550</v>
      </c>
      <c r="AF501" s="11">
        <f t="shared" si="108"/>
        <v>0</v>
      </c>
      <c r="AG501" s="11">
        <f t="shared" si="109"/>
        <v>0</v>
      </c>
      <c r="AH501" s="11">
        <f t="shared" si="110"/>
        <v>0</v>
      </c>
      <c r="AI501" s="11">
        <f t="shared" si="111"/>
        <v>0</v>
      </c>
      <c r="AJ501" s="11">
        <f t="shared" si="112"/>
        <v>0</v>
      </c>
      <c r="AK501" s="11">
        <f t="shared" si="113"/>
        <v>0</v>
      </c>
      <c r="AL501" s="11" t="str">
        <f t="shared" si="114"/>
        <v/>
      </c>
      <c r="AM501" s="11" t="str">
        <f t="shared" si="115"/>
        <v/>
      </c>
      <c r="AN501" s="11" t="str">
        <f>IF(AND($O501=$B$4,OR($Q501="COMMUN",$Q501=$D$4),$R501="POS"),COUNTIFS($O$83:$O501,$B$4,$Q$83:$Q501,"COMMUN",$R$83:$R501,"POS")+COUNTIFS($O$83:$O501,$B$4,$Q$83:$Q501,$D$4,$R$83:$R501,"POS"),"")</f>
        <v/>
      </c>
      <c r="AO501" s="11" t="str">
        <f t="shared" si="116"/>
        <v/>
      </c>
      <c r="AP501" s="11" t="str">
        <f t="shared" si="117"/>
        <v/>
      </c>
      <c r="AQ501" s="11">
        <f t="shared" si="118"/>
        <v>0</v>
      </c>
    </row>
    <row r="502" spans="12:43" ht="21.95" customHeight="1">
      <c r="L502" s="46"/>
      <c r="M502" s="46"/>
      <c r="N502" s="44" t="s">
        <v>1690</v>
      </c>
      <c r="O502" s="44" t="s">
        <v>259</v>
      </c>
      <c r="P502" s="44">
        <v>5</v>
      </c>
      <c r="Q502" s="44" t="s">
        <v>51</v>
      </c>
      <c r="R502" s="44" t="s">
        <v>52</v>
      </c>
      <c r="S502" s="44">
        <v>0</v>
      </c>
      <c r="T502" s="44">
        <v>0</v>
      </c>
      <c r="U502" s="44" t="s">
        <v>620</v>
      </c>
      <c r="V502" s="44" t="s">
        <v>1691</v>
      </c>
      <c r="W502" s="44"/>
      <c r="X502" s="44"/>
      <c r="Y502" s="44"/>
      <c r="Z502" s="44"/>
      <c r="AA502" s="44"/>
      <c r="AB502" s="44" t="s">
        <v>625</v>
      </c>
      <c r="AC502" s="44" t="s">
        <v>626</v>
      </c>
      <c r="AD502" s="44" t="s">
        <v>813</v>
      </c>
      <c r="AE502" s="44" t="s">
        <v>550</v>
      </c>
      <c r="AF502" s="11">
        <f t="shared" si="108"/>
        <v>0</v>
      </c>
      <c r="AG502" s="11">
        <f t="shared" si="109"/>
        <v>0</v>
      </c>
      <c r="AH502" s="11">
        <f t="shared" si="110"/>
        <v>0</v>
      </c>
      <c r="AI502" s="11">
        <f t="shared" si="111"/>
        <v>0</v>
      </c>
      <c r="AJ502" s="11">
        <f t="shared" si="112"/>
        <v>0</v>
      </c>
      <c r="AK502" s="11">
        <f t="shared" si="113"/>
        <v>0</v>
      </c>
      <c r="AL502" s="11" t="str">
        <f t="shared" si="114"/>
        <v/>
      </c>
      <c r="AM502" s="11" t="str">
        <f t="shared" si="115"/>
        <v/>
      </c>
      <c r="AN502" s="11" t="str">
        <f>IF(AND($O502=$B$4,OR($Q502="COMMUN",$Q502=$D$4),$R502="POS"),COUNTIFS($O$83:$O502,$B$4,$Q$83:$Q502,"COMMUN",$R$83:$R502,"POS")+COUNTIFS($O$83:$O502,$B$4,$Q$83:$Q502,$D$4,$R$83:$R502,"POS"),"")</f>
        <v/>
      </c>
      <c r="AO502" s="11" t="str">
        <f t="shared" si="116"/>
        <v/>
      </c>
      <c r="AP502" s="11" t="str">
        <f t="shared" si="117"/>
        <v/>
      </c>
      <c r="AQ502" s="11">
        <f t="shared" si="118"/>
        <v>0</v>
      </c>
    </row>
    <row r="503" spans="12:43" ht="21.95" customHeight="1">
      <c r="L503" s="46"/>
      <c r="M503" s="46"/>
      <c r="N503" s="44" t="s">
        <v>1692</v>
      </c>
      <c r="O503" s="44" t="s">
        <v>261</v>
      </c>
      <c r="P503" s="44">
        <v>1</v>
      </c>
      <c r="Q503" s="44" t="s">
        <v>51</v>
      </c>
      <c r="R503" s="44" t="s">
        <v>52</v>
      </c>
      <c r="S503" s="44">
        <v>0</v>
      </c>
      <c r="T503" s="44">
        <v>0</v>
      </c>
      <c r="U503" s="44" t="s">
        <v>620</v>
      </c>
      <c r="V503" s="44" t="s">
        <v>1693</v>
      </c>
      <c r="W503" s="44"/>
      <c r="X503" s="44"/>
      <c r="Y503" s="44"/>
      <c r="Z503" s="44"/>
      <c r="AA503" s="44"/>
      <c r="AB503" s="44" t="s">
        <v>625</v>
      </c>
      <c r="AC503" s="44" t="s">
        <v>626</v>
      </c>
      <c r="AD503" s="44" t="s">
        <v>813</v>
      </c>
      <c r="AE503" s="44" t="s">
        <v>550</v>
      </c>
      <c r="AF503" s="11">
        <f t="shared" si="108"/>
        <v>0</v>
      </c>
      <c r="AG503" s="11">
        <f t="shared" si="109"/>
        <v>0</v>
      </c>
      <c r="AH503" s="11">
        <f t="shared" si="110"/>
        <v>0</v>
      </c>
      <c r="AI503" s="11">
        <f t="shared" si="111"/>
        <v>0</v>
      </c>
      <c r="AJ503" s="11">
        <f t="shared" si="112"/>
        <v>0</v>
      </c>
      <c r="AK503" s="11">
        <f t="shared" si="113"/>
        <v>0</v>
      </c>
      <c r="AL503" s="11" t="str">
        <f t="shared" si="114"/>
        <v/>
      </c>
      <c r="AM503" s="11" t="str">
        <f t="shared" si="115"/>
        <v/>
      </c>
      <c r="AN503" s="11" t="str">
        <f>IF(AND($O503=$B$4,OR($Q503="COMMUN",$Q503=$D$4),$R503="POS"),COUNTIFS($O$83:$O503,$B$4,$Q$83:$Q503,"COMMUN",$R$83:$R503,"POS")+COUNTIFS($O$83:$O503,$B$4,$Q$83:$Q503,$D$4,$R$83:$R503,"POS"),"")</f>
        <v/>
      </c>
      <c r="AO503" s="11" t="str">
        <f t="shared" si="116"/>
        <v/>
      </c>
      <c r="AP503" s="11" t="str">
        <f t="shared" si="117"/>
        <v/>
      </c>
      <c r="AQ503" s="11">
        <f t="shared" si="118"/>
        <v>0</v>
      </c>
    </row>
    <row r="504" spans="12:43" ht="21.95" customHeight="1">
      <c r="L504" s="46"/>
      <c r="M504" s="46"/>
      <c r="N504" s="44" t="s">
        <v>1694</v>
      </c>
      <c r="O504" s="44" t="s">
        <v>261</v>
      </c>
      <c r="P504" s="44">
        <v>2</v>
      </c>
      <c r="Q504" s="44" t="s">
        <v>51</v>
      </c>
      <c r="R504" s="44" t="s">
        <v>52</v>
      </c>
      <c r="S504" s="44">
        <v>0</v>
      </c>
      <c r="T504" s="44">
        <v>0</v>
      </c>
      <c r="U504" s="44" t="s">
        <v>620</v>
      </c>
      <c r="V504" s="44" t="s">
        <v>1695</v>
      </c>
      <c r="W504" s="44"/>
      <c r="X504" s="44"/>
      <c r="Y504" s="44"/>
      <c r="Z504" s="44"/>
      <c r="AA504" s="44"/>
      <c r="AB504" s="44" t="s">
        <v>625</v>
      </c>
      <c r="AC504" s="44" t="s">
        <v>626</v>
      </c>
      <c r="AD504" s="44" t="s">
        <v>813</v>
      </c>
      <c r="AE504" s="44" t="s">
        <v>550</v>
      </c>
      <c r="AF504" s="11">
        <f t="shared" si="108"/>
        <v>0</v>
      </c>
      <c r="AG504" s="11">
        <f t="shared" si="109"/>
        <v>0</v>
      </c>
      <c r="AH504" s="11">
        <f t="shared" si="110"/>
        <v>0</v>
      </c>
      <c r="AI504" s="11">
        <f t="shared" si="111"/>
        <v>0</v>
      </c>
      <c r="AJ504" s="11">
        <f t="shared" si="112"/>
        <v>0</v>
      </c>
      <c r="AK504" s="11">
        <f t="shared" si="113"/>
        <v>0</v>
      </c>
      <c r="AL504" s="11" t="str">
        <f t="shared" si="114"/>
        <v/>
      </c>
      <c r="AM504" s="11" t="str">
        <f t="shared" si="115"/>
        <v/>
      </c>
      <c r="AN504" s="11" t="str">
        <f>IF(AND($O504=$B$4,OR($Q504="COMMUN",$Q504=$D$4),$R504="POS"),COUNTIFS($O$83:$O504,$B$4,$Q$83:$Q504,"COMMUN",$R$83:$R504,"POS")+COUNTIFS($O$83:$O504,$B$4,$Q$83:$Q504,$D$4,$R$83:$R504,"POS"),"")</f>
        <v/>
      </c>
      <c r="AO504" s="11" t="str">
        <f t="shared" si="116"/>
        <v/>
      </c>
      <c r="AP504" s="11" t="str">
        <f t="shared" si="117"/>
        <v/>
      </c>
      <c r="AQ504" s="11">
        <f t="shared" si="118"/>
        <v>0</v>
      </c>
    </row>
    <row r="505" spans="12:43" ht="21.95" customHeight="1">
      <c r="L505" s="46"/>
      <c r="M505" s="46"/>
      <c r="N505" s="44" t="s">
        <v>1696</v>
      </c>
      <c r="O505" s="44" t="s">
        <v>261</v>
      </c>
      <c r="P505" s="44">
        <v>3</v>
      </c>
      <c r="Q505" s="44" t="s">
        <v>51</v>
      </c>
      <c r="R505" s="44" t="s">
        <v>52</v>
      </c>
      <c r="S505" s="44">
        <v>0</v>
      </c>
      <c r="T505" s="44">
        <v>0</v>
      </c>
      <c r="U505" s="44" t="s">
        <v>620</v>
      </c>
      <c r="V505" s="44" t="s">
        <v>1697</v>
      </c>
      <c r="W505" s="44"/>
      <c r="X505" s="44"/>
      <c r="Y505" s="44"/>
      <c r="Z505" s="44"/>
      <c r="AA505" s="44"/>
      <c r="AB505" s="44" t="s">
        <v>625</v>
      </c>
      <c r="AC505" s="44" t="s">
        <v>626</v>
      </c>
      <c r="AD505" s="44" t="s">
        <v>813</v>
      </c>
      <c r="AE505" s="44" t="s">
        <v>550</v>
      </c>
      <c r="AF505" s="11">
        <f t="shared" si="108"/>
        <v>0</v>
      </c>
      <c r="AG505" s="11">
        <f t="shared" si="109"/>
        <v>0</v>
      </c>
      <c r="AH505" s="11">
        <f t="shared" si="110"/>
        <v>0</v>
      </c>
      <c r="AI505" s="11">
        <f t="shared" si="111"/>
        <v>0</v>
      </c>
      <c r="AJ505" s="11">
        <f t="shared" si="112"/>
        <v>0</v>
      </c>
      <c r="AK505" s="11">
        <f t="shared" si="113"/>
        <v>0</v>
      </c>
      <c r="AL505" s="11" t="str">
        <f t="shared" si="114"/>
        <v/>
      </c>
      <c r="AM505" s="11" t="str">
        <f t="shared" si="115"/>
        <v/>
      </c>
      <c r="AN505" s="11" t="str">
        <f>IF(AND($O505=$B$4,OR($Q505="COMMUN",$Q505=$D$4),$R505="POS"),COUNTIFS($O$83:$O505,$B$4,$Q$83:$Q505,"COMMUN",$R$83:$R505,"POS")+COUNTIFS($O$83:$O505,$B$4,$Q$83:$Q505,$D$4,$R$83:$R505,"POS"),"")</f>
        <v/>
      </c>
      <c r="AO505" s="11" t="str">
        <f t="shared" si="116"/>
        <v/>
      </c>
      <c r="AP505" s="11" t="str">
        <f t="shared" si="117"/>
        <v/>
      </c>
      <c r="AQ505" s="11">
        <f t="shared" si="118"/>
        <v>0</v>
      </c>
    </row>
    <row r="506" spans="12:43" ht="21.95" customHeight="1">
      <c r="L506" s="46"/>
      <c r="M506" s="46"/>
      <c r="N506" s="44" t="s">
        <v>1698</v>
      </c>
      <c r="O506" s="44" t="s">
        <v>261</v>
      </c>
      <c r="P506" s="44">
        <v>4</v>
      </c>
      <c r="Q506" s="44" t="s">
        <v>51</v>
      </c>
      <c r="R506" s="44" t="s">
        <v>52</v>
      </c>
      <c r="S506" s="44">
        <v>0</v>
      </c>
      <c r="T506" s="44">
        <v>0</v>
      </c>
      <c r="U506" s="44" t="s">
        <v>620</v>
      </c>
      <c r="V506" s="44" t="s">
        <v>1699</v>
      </c>
      <c r="W506" s="44"/>
      <c r="X506" s="44"/>
      <c r="Y506" s="44"/>
      <c r="Z506" s="44"/>
      <c r="AA506" s="44"/>
      <c r="AB506" s="44" t="s">
        <v>625</v>
      </c>
      <c r="AC506" s="44" t="s">
        <v>626</v>
      </c>
      <c r="AD506" s="44" t="s">
        <v>813</v>
      </c>
      <c r="AE506" s="44" t="s">
        <v>550</v>
      </c>
      <c r="AF506" s="11">
        <f t="shared" si="108"/>
        <v>0</v>
      </c>
      <c r="AG506" s="11">
        <f t="shared" si="109"/>
        <v>0</v>
      </c>
      <c r="AH506" s="11">
        <f t="shared" si="110"/>
        <v>0</v>
      </c>
      <c r="AI506" s="11">
        <f t="shared" si="111"/>
        <v>0</v>
      </c>
      <c r="AJ506" s="11">
        <f t="shared" si="112"/>
        <v>0</v>
      </c>
      <c r="AK506" s="11">
        <f t="shared" si="113"/>
        <v>0</v>
      </c>
      <c r="AL506" s="11" t="str">
        <f t="shared" si="114"/>
        <v/>
      </c>
      <c r="AM506" s="11" t="str">
        <f t="shared" si="115"/>
        <v/>
      </c>
      <c r="AN506" s="11" t="str">
        <f>IF(AND($O506=$B$4,OR($Q506="COMMUN",$Q506=$D$4),$R506="POS"),COUNTIFS($O$83:$O506,$B$4,$Q$83:$Q506,"COMMUN",$R$83:$R506,"POS")+COUNTIFS($O$83:$O506,$B$4,$Q$83:$Q506,$D$4,$R$83:$R506,"POS"),"")</f>
        <v/>
      </c>
      <c r="AO506" s="11" t="str">
        <f t="shared" si="116"/>
        <v/>
      </c>
      <c r="AP506" s="11" t="str">
        <f t="shared" si="117"/>
        <v/>
      </c>
      <c r="AQ506" s="11">
        <f t="shared" si="118"/>
        <v>0</v>
      </c>
    </row>
    <row r="507" spans="12:43" ht="21.95" customHeight="1">
      <c r="L507" s="46"/>
      <c r="M507" s="46"/>
      <c r="N507" s="44" t="s">
        <v>1700</v>
      </c>
      <c r="O507" s="44" t="s">
        <v>261</v>
      </c>
      <c r="P507" s="44">
        <v>5</v>
      </c>
      <c r="Q507" s="44" t="s">
        <v>51</v>
      </c>
      <c r="R507" s="44" t="s">
        <v>52</v>
      </c>
      <c r="S507" s="44">
        <v>0</v>
      </c>
      <c r="T507" s="44">
        <v>0</v>
      </c>
      <c r="U507" s="44" t="s">
        <v>620</v>
      </c>
      <c r="V507" s="44" t="s">
        <v>1701</v>
      </c>
      <c r="W507" s="44"/>
      <c r="X507" s="44"/>
      <c r="Y507" s="44"/>
      <c r="Z507" s="44"/>
      <c r="AA507" s="44"/>
      <c r="AB507" s="44" t="s">
        <v>625</v>
      </c>
      <c r="AC507" s="44" t="s">
        <v>626</v>
      </c>
      <c r="AD507" s="44" t="s">
        <v>813</v>
      </c>
      <c r="AE507" s="44" t="s">
        <v>550</v>
      </c>
      <c r="AF507" s="11">
        <f t="shared" si="108"/>
        <v>0</v>
      </c>
      <c r="AG507" s="11">
        <f t="shared" si="109"/>
        <v>0</v>
      </c>
      <c r="AH507" s="11">
        <f t="shared" si="110"/>
        <v>0</v>
      </c>
      <c r="AI507" s="11">
        <f t="shared" si="111"/>
        <v>0</v>
      </c>
      <c r="AJ507" s="11">
        <f t="shared" si="112"/>
        <v>0</v>
      </c>
      <c r="AK507" s="11">
        <f t="shared" si="113"/>
        <v>0</v>
      </c>
      <c r="AL507" s="11" t="str">
        <f t="shared" si="114"/>
        <v/>
      </c>
      <c r="AM507" s="11" t="str">
        <f t="shared" si="115"/>
        <v/>
      </c>
      <c r="AN507" s="11" t="str">
        <f>IF(AND($O507=$B$4,OR($Q507="COMMUN",$Q507=$D$4),$R507="POS"),COUNTIFS($O$83:$O507,$B$4,$Q$83:$Q507,"COMMUN",$R$83:$R507,"POS")+COUNTIFS($O$83:$O507,$B$4,$Q$83:$Q507,$D$4,$R$83:$R507,"POS"),"")</f>
        <v/>
      </c>
      <c r="AO507" s="11" t="str">
        <f t="shared" si="116"/>
        <v/>
      </c>
      <c r="AP507" s="11" t="str">
        <f t="shared" si="117"/>
        <v/>
      </c>
      <c r="AQ507" s="11">
        <f t="shared" si="118"/>
        <v>0</v>
      </c>
    </row>
    <row r="508" spans="12:43" ht="21.95" customHeight="1">
      <c r="L508" s="46"/>
      <c r="M508" s="46"/>
      <c r="N508" s="44" t="s">
        <v>1702</v>
      </c>
      <c r="O508" s="44" t="s">
        <v>123</v>
      </c>
      <c r="P508" s="44">
        <v>1</v>
      </c>
      <c r="Q508" s="44" t="s">
        <v>51</v>
      </c>
      <c r="R508" s="44" t="s">
        <v>52</v>
      </c>
      <c r="S508" s="44">
        <v>0</v>
      </c>
      <c r="T508" s="44">
        <v>0</v>
      </c>
      <c r="U508" s="44" t="s">
        <v>620</v>
      </c>
      <c r="V508" s="44" t="s">
        <v>1703</v>
      </c>
      <c r="W508" s="44"/>
      <c r="X508" s="44"/>
      <c r="Y508" s="44"/>
      <c r="Z508" s="44"/>
      <c r="AA508" s="44"/>
      <c r="AB508" s="44" t="s">
        <v>625</v>
      </c>
      <c r="AC508" s="44" t="s">
        <v>626</v>
      </c>
      <c r="AD508" s="44" t="s">
        <v>813</v>
      </c>
      <c r="AE508" s="44" t="s">
        <v>550</v>
      </c>
      <c r="AF508" s="11">
        <f t="shared" si="108"/>
        <v>0</v>
      </c>
      <c r="AG508" s="11">
        <f t="shared" si="109"/>
        <v>0</v>
      </c>
      <c r="AH508" s="11">
        <f t="shared" si="110"/>
        <v>0</v>
      </c>
      <c r="AI508" s="11">
        <f t="shared" si="111"/>
        <v>0</v>
      </c>
      <c r="AJ508" s="11">
        <f t="shared" si="112"/>
        <v>0</v>
      </c>
      <c r="AK508" s="11">
        <f t="shared" si="113"/>
        <v>0</v>
      </c>
      <c r="AL508" s="11" t="str">
        <f t="shared" si="114"/>
        <v/>
      </c>
      <c r="AM508" s="11" t="str">
        <f t="shared" si="115"/>
        <v/>
      </c>
      <c r="AN508" s="11" t="str">
        <f>IF(AND($O508=$B$4,OR($Q508="COMMUN",$Q508=$D$4),$R508="POS"),COUNTIFS($O$83:$O508,$B$4,$Q$83:$Q508,"COMMUN",$R$83:$R508,"POS")+COUNTIFS($O$83:$O508,$B$4,$Q$83:$Q508,$D$4,$R$83:$R508,"POS"),"")</f>
        <v/>
      </c>
      <c r="AO508" s="11" t="str">
        <f t="shared" si="116"/>
        <v/>
      </c>
      <c r="AP508" s="11" t="str">
        <f t="shared" si="117"/>
        <v/>
      </c>
      <c r="AQ508" s="11">
        <f t="shared" si="118"/>
        <v>0</v>
      </c>
    </row>
    <row r="509" spans="12:43" ht="21.95" customHeight="1">
      <c r="L509" s="46"/>
      <c r="M509" s="46"/>
      <c r="N509" s="44" t="s">
        <v>1704</v>
      </c>
      <c r="O509" s="44" t="s">
        <v>123</v>
      </c>
      <c r="P509" s="44">
        <v>2</v>
      </c>
      <c r="Q509" s="44" t="s">
        <v>51</v>
      </c>
      <c r="R509" s="44" t="s">
        <v>52</v>
      </c>
      <c r="S509" s="44">
        <v>0</v>
      </c>
      <c r="T509" s="44">
        <v>0</v>
      </c>
      <c r="U509" s="44" t="s">
        <v>620</v>
      </c>
      <c r="V509" s="44" t="s">
        <v>1705</v>
      </c>
      <c r="W509" s="44"/>
      <c r="X509" s="44"/>
      <c r="Y509" s="44"/>
      <c r="Z509" s="44"/>
      <c r="AA509" s="44"/>
      <c r="AB509" s="44" t="s">
        <v>625</v>
      </c>
      <c r="AC509" s="44" t="s">
        <v>626</v>
      </c>
      <c r="AD509" s="44" t="s">
        <v>813</v>
      </c>
      <c r="AE509" s="44" t="s">
        <v>550</v>
      </c>
      <c r="AF509" s="11">
        <f t="shared" si="108"/>
        <v>0</v>
      </c>
      <c r="AG509" s="11">
        <f t="shared" si="109"/>
        <v>0</v>
      </c>
      <c r="AH509" s="11">
        <f t="shared" si="110"/>
        <v>0</v>
      </c>
      <c r="AI509" s="11">
        <f t="shared" si="111"/>
        <v>0</v>
      </c>
      <c r="AJ509" s="11">
        <f t="shared" si="112"/>
        <v>0</v>
      </c>
      <c r="AK509" s="11">
        <f t="shared" si="113"/>
        <v>0</v>
      </c>
      <c r="AL509" s="11" t="str">
        <f t="shared" si="114"/>
        <v/>
      </c>
      <c r="AM509" s="11" t="str">
        <f t="shared" si="115"/>
        <v/>
      </c>
      <c r="AN509" s="11" t="str">
        <f>IF(AND($O509=$B$4,OR($Q509="COMMUN",$Q509=$D$4),$R509="POS"),COUNTIFS($O$83:$O509,$B$4,$Q$83:$Q509,"COMMUN",$R$83:$R509,"POS")+COUNTIFS($O$83:$O509,$B$4,$Q$83:$Q509,$D$4,$R$83:$R509,"POS"),"")</f>
        <v/>
      </c>
      <c r="AO509" s="11" t="str">
        <f t="shared" si="116"/>
        <v/>
      </c>
      <c r="AP509" s="11" t="str">
        <f t="shared" si="117"/>
        <v/>
      </c>
      <c r="AQ509" s="11">
        <f t="shared" si="118"/>
        <v>0</v>
      </c>
    </row>
    <row r="510" spans="12:43" ht="21.95" customHeight="1">
      <c r="L510" s="46"/>
      <c r="M510" s="46"/>
      <c r="N510" s="44" t="s">
        <v>1706</v>
      </c>
      <c r="O510" s="44" t="s">
        <v>123</v>
      </c>
      <c r="P510" s="44">
        <v>3</v>
      </c>
      <c r="Q510" s="44" t="s">
        <v>51</v>
      </c>
      <c r="R510" s="44" t="s">
        <v>52</v>
      </c>
      <c r="S510" s="44">
        <v>0</v>
      </c>
      <c r="T510" s="44">
        <v>0</v>
      </c>
      <c r="U510" s="44" t="s">
        <v>620</v>
      </c>
      <c r="V510" s="44" t="s">
        <v>1707</v>
      </c>
      <c r="W510" s="44"/>
      <c r="X510" s="44"/>
      <c r="Y510" s="44"/>
      <c r="Z510" s="44"/>
      <c r="AA510" s="44"/>
      <c r="AB510" s="44" t="s">
        <v>625</v>
      </c>
      <c r="AC510" s="44" t="s">
        <v>626</v>
      </c>
      <c r="AD510" s="44" t="s">
        <v>813</v>
      </c>
      <c r="AE510" s="44" t="s">
        <v>550</v>
      </c>
      <c r="AF510" s="11">
        <f t="shared" si="108"/>
        <v>0</v>
      </c>
      <c r="AG510" s="11">
        <f t="shared" si="109"/>
        <v>0</v>
      </c>
      <c r="AH510" s="11">
        <f t="shared" si="110"/>
        <v>0</v>
      </c>
      <c r="AI510" s="11">
        <f t="shared" si="111"/>
        <v>0</v>
      </c>
      <c r="AJ510" s="11">
        <f t="shared" si="112"/>
        <v>0</v>
      </c>
      <c r="AK510" s="11">
        <f t="shared" si="113"/>
        <v>0</v>
      </c>
      <c r="AL510" s="11" t="str">
        <f t="shared" si="114"/>
        <v/>
      </c>
      <c r="AM510" s="11" t="str">
        <f t="shared" si="115"/>
        <v/>
      </c>
      <c r="AN510" s="11" t="str">
        <f>IF(AND($O510=$B$4,OR($Q510="COMMUN",$Q510=$D$4),$R510="POS"),COUNTIFS($O$83:$O510,$B$4,$Q$83:$Q510,"COMMUN",$R$83:$R510,"POS")+COUNTIFS($O$83:$O510,$B$4,$Q$83:$Q510,$D$4,$R$83:$R510,"POS"),"")</f>
        <v/>
      </c>
      <c r="AO510" s="11" t="str">
        <f t="shared" si="116"/>
        <v/>
      </c>
      <c r="AP510" s="11" t="str">
        <f t="shared" si="117"/>
        <v/>
      </c>
      <c r="AQ510" s="11">
        <f t="shared" si="118"/>
        <v>0</v>
      </c>
    </row>
    <row r="511" spans="12:43" ht="21.95" customHeight="1">
      <c r="L511" s="46"/>
      <c r="M511" s="46"/>
      <c r="N511" s="44" t="s">
        <v>1708</v>
      </c>
      <c r="O511" s="44" t="s">
        <v>123</v>
      </c>
      <c r="P511" s="44">
        <v>4</v>
      </c>
      <c r="Q511" s="44" t="s">
        <v>51</v>
      </c>
      <c r="R511" s="44" t="s">
        <v>52</v>
      </c>
      <c r="S511" s="44">
        <v>0</v>
      </c>
      <c r="T511" s="44">
        <v>0</v>
      </c>
      <c r="U511" s="44" t="s">
        <v>620</v>
      </c>
      <c r="V511" s="44" t="s">
        <v>1709</v>
      </c>
      <c r="W511" s="44"/>
      <c r="X511" s="44"/>
      <c r="Y511" s="44"/>
      <c r="Z511" s="44"/>
      <c r="AA511" s="44"/>
      <c r="AB511" s="44" t="s">
        <v>625</v>
      </c>
      <c r="AC511" s="44" t="s">
        <v>626</v>
      </c>
      <c r="AD511" s="44" t="s">
        <v>813</v>
      </c>
      <c r="AE511" s="44" t="s">
        <v>550</v>
      </c>
      <c r="AF511" s="11">
        <f t="shared" si="108"/>
        <v>0</v>
      </c>
      <c r="AG511" s="11">
        <f t="shared" si="109"/>
        <v>0</v>
      </c>
      <c r="AH511" s="11">
        <f t="shared" si="110"/>
        <v>0</v>
      </c>
      <c r="AI511" s="11">
        <f t="shared" si="111"/>
        <v>0</v>
      </c>
      <c r="AJ511" s="11">
        <f t="shared" si="112"/>
        <v>0</v>
      </c>
      <c r="AK511" s="11">
        <f t="shared" si="113"/>
        <v>0</v>
      </c>
      <c r="AL511" s="11" t="str">
        <f t="shared" si="114"/>
        <v/>
      </c>
      <c r="AM511" s="11" t="str">
        <f t="shared" si="115"/>
        <v/>
      </c>
      <c r="AN511" s="11" t="str">
        <f>IF(AND($O511=$B$4,OR($Q511="COMMUN",$Q511=$D$4),$R511="POS"),COUNTIFS($O$83:$O511,$B$4,$Q$83:$Q511,"COMMUN",$R$83:$R511,"POS")+COUNTIFS($O$83:$O511,$B$4,$Q$83:$Q511,$D$4,$R$83:$R511,"POS"),"")</f>
        <v/>
      </c>
      <c r="AO511" s="11" t="str">
        <f t="shared" si="116"/>
        <v/>
      </c>
      <c r="AP511" s="11" t="str">
        <f t="shared" si="117"/>
        <v/>
      </c>
      <c r="AQ511" s="11">
        <f t="shared" si="118"/>
        <v>0</v>
      </c>
    </row>
    <row r="512" spans="12:43" ht="21.95" customHeight="1">
      <c r="L512" s="46"/>
      <c r="M512" s="46"/>
      <c r="N512" s="44" t="s">
        <v>1710</v>
      </c>
      <c r="O512" s="44" t="s">
        <v>123</v>
      </c>
      <c r="P512" s="44">
        <v>5</v>
      </c>
      <c r="Q512" s="44" t="s">
        <v>51</v>
      </c>
      <c r="R512" s="44" t="s">
        <v>52</v>
      </c>
      <c r="S512" s="44">
        <v>0</v>
      </c>
      <c r="T512" s="44">
        <v>0</v>
      </c>
      <c r="U512" s="44" t="s">
        <v>620</v>
      </c>
      <c r="V512" s="44" t="s">
        <v>1711</v>
      </c>
      <c r="W512" s="44"/>
      <c r="X512" s="44"/>
      <c r="Y512" s="44"/>
      <c r="Z512" s="44"/>
      <c r="AA512" s="44"/>
      <c r="AB512" s="44" t="s">
        <v>625</v>
      </c>
      <c r="AC512" s="44" t="s">
        <v>626</v>
      </c>
      <c r="AD512" s="44" t="s">
        <v>813</v>
      </c>
      <c r="AE512" s="44" t="s">
        <v>550</v>
      </c>
      <c r="AF512" s="11">
        <f t="shared" si="108"/>
        <v>0</v>
      </c>
      <c r="AG512" s="11">
        <f t="shared" si="109"/>
        <v>0</v>
      </c>
      <c r="AH512" s="11">
        <f t="shared" si="110"/>
        <v>0</v>
      </c>
      <c r="AI512" s="11">
        <f t="shared" si="111"/>
        <v>0</v>
      </c>
      <c r="AJ512" s="11">
        <f t="shared" si="112"/>
        <v>0</v>
      </c>
      <c r="AK512" s="11">
        <f t="shared" si="113"/>
        <v>0</v>
      </c>
      <c r="AL512" s="11" t="str">
        <f t="shared" si="114"/>
        <v/>
      </c>
      <c r="AM512" s="11" t="str">
        <f t="shared" si="115"/>
        <v/>
      </c>
      <c r="AN512" s="11" t="str">
        <f>IF(AND($O512=$B$4,OR($Q512="COMMUN",$Q512=$D$4),$R512="POS"),COUNTIFS($O$83:$O512,$B$4,$Q$83:$Q512,"COMMUN",$R$83:$R512,"POS")+COUNTIFS($O$83:$O512,$B$4,$Q$83:$Q512,$D$4,$R$83:$R512,"POS"),"")</f>
        <v/>
      </c>
      <c r="AO512" s="11" t="str">
        <f t="shared" si="116"/>
        <v/>
      </c>
      <c r="AP512" s="11" t="str">
        <f t="shared" si="117"/>
        <v/>
      </c>
      <c r="AQ512" s="11">
        <f t="shared" si="118"/>
        <v>0</v>
      </c>
    </row>
    <row r="513" spans="12:43" ht="21.95" customHeight="1">
      <c r="L513" s="46"/>
      <c r="M513" s="46"/>
      <c r="N513" s="44" t="s">
        <v>1712</v>
      </c>
      <c r="O513" s="44" t="s">
        <v>264</v>
      </c>
      <c r="P513" s="44">
        <v>1</v>
      </c>
      <c r="Q513" s="44" t="s">
        <v>51</v>
      </c>
      <c r="R513" s="44" t="s">
        <v>52</v>
      </c>
      <c r="S513" s="44">
        <v>0</v>
      </c>
      <c r="T513" s="44">
        <v>0</v>
      </c>
      <c r="U513" s="44" t="s">
        <v>620</v>
      </c>
      <c r="V513" s="44" t="s">
        <v>1713</v>
      </c>
      <c r="W513" s="44"/>
      <c r="X513" s="44"/>
      <c r="Y513" s="44"/>
      <c r="Z513" s="44"/>
      <c r="AA513" s="44"/>
      <c r="AB513" s="44" t="s">
        <v>625</v>
      </c>
      <c r="AC513" s="44" t="s">
        <v>626</v>
      </c>
      <c r="AD513" s="44" t="s">
        <v>813</v>
      </c>
      <c r="AE513" s="44" t="s">
        <v>550</v>
      </c>
      <c r="AF513" s="11">
        <f t="shared" si="108"/>
        <v>0</v>
      </c>
      <c r="AG513" s="11">
        <f t="shared" si="109"/>
        <v>0</v>
      </c>
      <c r="AH513" s="11">
        <f t="shared" si="110"/>
        <v>0</v>
      </c>
      <c r="AI513" s="11">
        <f t="shared" si="111"/>
        <v>0</v>
      </c>
      <c r="AJ513" s="11">
        <f t="shared" si="112"/>
        <v>0</v>
      </c>
      <c r="AK513" s="11">
        <f t="shared" si="113"/>
        <v>0</v>
      </c>
      <c r="AL513" s="11" t="str">
        <f t="shared" si="114"/>
        <v/>
      </c>
      <c r="AM513" s="11" t="str">
        <f t="shared" si="115"/>
        <v/>
      </c>
      <c r="AN513" s="11" t="str">
        <f>IF(AND($O513=$B$4,OR($Q513="COMMUN",$Q513=$D$4),$R513="POS"),COUNTIFS($O$83:$O513,$B$4,$Q$83:$Q513,"COMMUN",$R$83:$R513,"POS")+COUNTIFS($O$83:$O513,$B$4,$Q$83:$Q513,$D$4,$R$83:$R513,"POS"),"")</f>
        <v/>
      </c>
      <c r="AO513" s="11" t="str">
        <f t="shared" si="116"/>
        <v/>
      </c>
      <c r="AP513" s="11" t="str">
        <f t="shared" si="117"/>
        <v/>
      </c>
      <c r="AQ513" s="11">
        <f t="shared" si="118"/>
        <v>0</v>
      </c>
    </row>
    <row r="514" spans="12:43" ht="21.95" customHeight="1">
      <c r="L514" s="46"/>
      <c r="M514" s="46"/>
      <c r="N514" s="44" t="s">
        <v>1714</v>
      </c>
      <c r="O514" s="44" t="s">
        <v>264</v>
      </c>
      <c r="P514" s="44">
        <v>2</v>
      </c>
      <c r="Q514" s="44" t="s">
        <v>51</v>
      </c>
      <c r="R514" s="44" t="s">
        <v>52</v>
      </c>
      <c r="S514" s="44">
        <v>0</v>
      </c>
      <c r="T514" s="44">
        <v>0</v>
      </c>
      <c r="U514" s="44" t="s">
        <v>620</v>
      </c>
      <c r="V514" s="44" t="s">
        <v>1715</v>
      </c>
      <c r="W514" s="44"/>
      <c r="X514" s="44"/>
      <c r="Y514" s="44"/>
      <c r="Z514" s="44"/>
      <c r="AA514" s="44"/>
      <c r="AB514" s="44" t="s">
        <v>625</v>
      </c>
      <c r="AC514" s="44" t="s">
        <v>626</v>
      </c>
      <c r="AD514" s="44" t="s">
        <v>813</v>
      </c>
      <c r="AE514" s="44" t="s">
        <v>550</v>
      </c>
      <c r="AF514" s="11">
        <f t="shared" si="108"/>
        <v>0</v>
      </c>
      <c r="AG514" s="11">
        <f t="shared" si="109"/>
        <v>0</v>
      </c>
      <c r="AH514" s="11">
        <f t="shared" si="110"/>
        <v>0</v>
      </c>
      <c r="AI514" s="11">
        <f t="shared" si="111"/>
        <v>0</v>
      </c>
      <c r="AJ514" s="11">
        <f t="shared" si="112"/>
        <v>0</v>
      </c>
      <c r="AK514" s="11">
        <f t="shared" si="113"/>
        <v>0</v>
      </c>
      <c r="AL514" s="11" t="str">
        <f t="shared" si="114"/>
        <v/>
      </c>
      <c r="AM514" s="11" t="str">
        <f t="shared" si="115"/>
        <v/>
      </c>
      <c r="AN514" s="11" t="str">
        <f>IF(AND($O514=$B$4,OR($Q514="COMMUN",$Q514=$D$4),$R514="POS"),COUNTIFS($O$83:$O514,$B$4,$Q$83:$Q514,"COMMUN",$R$83:$R514,"POS")+COUNTIFS($O$83:$O514,$B$4,$Q$83:$Q514,$D$4,$R$83:$R514,"POS"),"")</f>
        <v/>
      </c>
      <c r="AO514" s="11" t="str">
        <f t="shared" si="116"/>
        <v/>
      </c>
      <c r="AP514" s="11" t="str">
        <f t="shared" si="117"/>
        <v/>
      </c>
      <c r="AQ514" s="11">
        <f t="shared" si="118"/>
        <v>0</v>
      </c>
    </row>
    <row r="515" spans="12:43" ht="21.95" customHeight="1">
      <c r="L515" s="46"/>
      <c r="M515" s="46"/>
      <c r="N515" s="44" t="s">
        <v>1716</v>
      </c>
      <c r="O515" s="44" t="s">
        <v>264</v>
      </c>
      <c r="P515" s="44">
        <v>3</v>
      </c>
      <c r="Q515" s="44" t="s">
        <v>51</v>
      </c>
      <c r="R515" s="44" t="s">
        <v>52</v>
      </c>
      <c r="S515" s="44">
        <v>0</v>
      </c>
      <c r="T515" s="44">
        <v>0</v>
      </c>
      <c r="U515" s="44" t="s">
        <v>620</v>
      </c>
      <c r="V515" s="44" t="s">
        <v>1717</v>
      </c>
      <c r="W515" s="44"/>
      <c r="X515" s="44"/>
      <c r="Y515" s="44"/>
      <c r="Z515" s="44"/>
      <c r="AA515" s="44"/>
      <c r="AB515" s="44" t="s">
        <v>625</v>
      </c>
      <c r="AC515" s="44" t="s">
        <v>626</v>
      </c>
      <c r="AD515" s="44" t="s">
        <v>813</v>
      </c>
      <c r="AE515" s="44" t="s">
        <v>550</v>
      </c>
      <c r="AF515" s="11">
        <f t="shared" si="108"/>
        <v>0</v>
      </c>
      <c r="AG515" s="11">
        <f t="shared" si="109"/>
        <v>0</v>
      </c>
      <c r="AH515" s="11">
        <f t="shared" si="110"/>
        <v>0</v>
      </c>
      <c r="AI515" s="11">
        <f t="shared" si="111"/>
        <v>0</v>
      </c>
      <c r="AJ515" s="11">
        <f t="shared" si="112"/>
        <v>0</v>
      </c>
      <c r="AK515" s="11">
        <f t="shared" si="113"/>
        <v>0</v>
      </c>
      <c r="AL515" s="11" t="str">
        <f t="shared" si="114"/>
        <v/>
      </c>
      <c r="AM515" s="11" t="str">
        <f t="shared" si="115"/>
        <v/>
      </c>
      <c r="AN515" s="11" t="str">
        <f>IF(AND($O515=$B$4,OR($Q515="COMMUN",$Q515=$D$4),$R515="POS"),COUNTIFS($O$83:$O515,$B$4,$Q$83:$Q515,"COMMUN",$R$83:$R515,"POS")+COUNTIFS($O$83:$O515,$B$4,$Q$83:$Q515,$D$4,$R$83:$R515,"POS"),"")</f>
        <v/>
      </c>
      <c r="AO515" s="11" t="str">
        <f t="shared" si="116"/>
        <v/>
      </c>
      <c r="AP515" s="11" t="str">
        <f t="shared" si="117"/>
        <v/>
      </c>
      <c r="AQ515" s="11">
        <f t="shared" si="118"/>
        <v>0</v>
      </c>
    </row>
    <row r="516" spans="12:43" ht="21.95" customHeight="1">
      <c r="L516" s="46"/>
      <c r="M516" s="46"/>
      <c r="N516" s="44" t="s">
        <v>1718</v>
      </c>
      <c r="O516" s="44" t="s">
        <v>264</v>
      </c>
      <c r="P516" s="44">
        <v>4</v>
      </c>
      <c r="Q516" s="44" t="s">
        <v>51</v>
      </c>
      <c r="R516" s="44" t="s">
        <v>52</v>
      </c>
      <c r="S516" s="44">
        <v>0</v>
      </c>
      <c r="T516" s="44">
        <v>0</v>
      </c>
      <c r="U516" s="44" t="s">
        <v>620</v>
      </c>
      <c r="V516" s="44" t="s">
        <v>1719</v>
      </c>
      <c r="W516" s="44"/>
      <c r="X516" s="44"/>
      <c r="Y516" s="44"/>
      <c r="Z516" s="44"/>
      <c r="AA516" s="44"/>
      <c r="AB516" s="44" t="s">
        <v>625</v>
      </c>
      <c r="AC516" s="44" t="s">
        <v>626</v>
      </c>
      <c r="AD516" s="44" t="s">
        <v>813</v>
      </c>
      <c r="AE516" s="44" t="s">
        <v>550</v>
      </c>
      <c r="AF516" s="11">
        <f t="shared" si="108"/>
        <v>0</v>
      </c>
      <c r="AG516" s="11">
        <f t="shared" si="109"/>
        <v>0</v>
      </c>
      <c r="AH516" s="11">
        <f t="shared" si="110"/>
        <v>0</v>
      </c>
      <c r="AI516" s="11">
        <f t="shared" si="111"/>
        <v>0</v>
      </c>
      <c r="AJ516" s="11">
        <f t="shared" si="112"/>
        <v>0</v>
      </c>
      <c r="AK516" s="11">
        <f t="shared" si="113"/>
        <v>0</v>
      </c>
      <c r="AL516" s="11" t="str">
        <f t="shared" si="114"/>
        <v/>
      </c>
      <c r="AM516" s="11" t="str">
        <f t="shared" si="115"/>
        <v/>
      </c>
      <c r="AN516" s="11" t="str">
        <f>IF(AND($O516=$B$4,OR($Q516="COMMUN",$Q516=$D$4),$R516="POS"),COUNTIFS($O$83:$O516,$B$4,$Q$83:$Q516,"COMMUN",$R$83:$R516,"POS")+COUNTIFS($O$83:$O516,$B$4,$Q$83:$Q516,$D$4,$R$83:$R516,"POS"),"")</f>
        <v/>
      </c>
      <c r="AO516" s="11" t="str">
        <f t="shared" si="116"/>
        <v/>
      </c>
      <c r="AP516" s="11" t="str">
        <f t="shared" si="117"/>
        <v/>
      </c>
      <c r="AQ516" s="11">
        <f t="shared" si="118"/>
        <v>0</v>
      </c>
    </row>
    <row r="517" spans="12:43" ht="21.95" customHeight="1">
      <c r="L517" s="46"/>
      <c r="M517" s="46"/>
      <c r="N517" s="44" t="s">
        <v>1720</v>
      </c>
      <c r="O517" s="44" t="s">
        <v>264</v>
      </c>
      <c r="P517" s="44">
        <v>5</v>
      </c>
      <c r="Q517" s="44" t="s">
        <v>51</v>
      </c>
      <c r="R517" s="44" t="s">
        <v>52</v>
      </c>
      <c r="S517" s="44">
        <v>0</v>
      </c>
      <c r="T517" s="44">
        <v>0</v>
      </c>
      <c r="U517" s="44" t="s">
        <v>620</v>
      </c>
      <c r="V517" s="44" t="s">
        <v>1721</v>
      </c>
      <c r="W517" s="44"/>
      <c r="X517" s="44"/>
      <c r="Y517" s="44"/>
      <c r="Z517" s="44"/>
      <c r="AA517" s="44"/>
      <c r="AB517" s="44" t="s">
        <v>625</v>
      </c>
      <c r="AC517" s="44" t="s">
        <v>626</v>
      </c>
      <c r="AD517" s="44" t="s">
        <v>813</v>
      </c>
      <c r="AE517" s="44" t="s">
        <v>550</v>
      </c>
      <c r="AF517" s="11">
        <f t="shared" si="108"/>
        <v>0</v>
      </c>
      <c r="AG517" s="11">
        <f t="shared" si="109"/>
        <v>0</v>
      </c>
      <c r="AH517" s="11">
        <f t="shared" si="110"/>
        <v>0</v>
      </c>
      <c r="AI517" s="11">
        <f t="shared" si="111"/>
        <v>0</v>
      </c>
      <c r="AJ517" s="11">
        <f t="shared" si="112"/>
        <v>0</v>
      </c>
      <c r="AK517" s="11">
        <f t="shared" si="113"/>
        <v>0</v>
      </c>
      <c r="AL517" s="11" t="str">
        <f t="shared" si="114"/>
        <v/>
      </c>
      <c r="AM517" s="11" t="str">
        <f t="shared" si="115"/>
        <v/>
      </c>
      <c r="AN517" s="11" t="str">
        <f>IF(AND($O517=$B$4,OR($Q517="COMMUN",$Q517=$D$4),$R517="POS"),COUNTIFS($O$83:$O517,$B$4,$Q$83:$Q517,"COMMUN",$R$83:$R517,"POS")+COUNTIFS($O$83:$O517,$B$4,$Q$83:$Q517,$D$4,$R$83:$R517,"POS"),"")</f>
        <v/>
      </c>
      <c r="AO517" s="11" t="str">
        <f t="shared" si="116"/>
        <v/>
      </c>
      <c r="AP517" s="11" t="str">
        <f t="shared" si="117"/>
        <v/>
      </c>
      <c r="AQ517" s="11">
        <f t="shared" si="118"/>
        <v>0</v>
      </c>
    </row>
    <row r="518" spans="12:43" ht="21.95" customHeight="1">
      <c r="L518" s="46"/>
      <c r="M518" s="46"/>
      <c r="N518" s="44" t="s">
        <v>1722</v>
      </c>
      <c r="O518" s="44" t="s">
        <v>266</v>
      </c>
      <c r="P518" s="44">
        <v>1</v>
      </c>
      <c r="Q518" s="44" t="s">
        <v>51</v>
      </c>
      <c r="R518" s="44" t="s">
        <v>52</v>
      </c>
      <c r="S518" s="44">
        <v>0</v>
      </c>
      <c r="T518" s="44">
        <v>0</v>
      </c>
      <c r="U518" s="44" t="s">
        <v>620</v>
      </c>
      <c r="V518" s="44" t="s">
        <v>1723</v>
      </c>
      <c r="W518" s="44"/>
      <c r="X518" s="44"/>
      <c r="Y518" s="44"/>
      <c r="Z518" s="44"/>
      <c r="AA518" s="44"/>
      <c r="AB518" s="44" t="s">
        <v>625</v>
      </c>
      <c r="AC518" s="44" t="s">
        <v>626</v>
      </c>
      <c r="AD518" s="44" t="s">
        <v>813</v>
      </c>
      <c r="AE518" s="44" t="s">
        <v>550</v>
      </c>
      <c r="AF518" s="11">
        <f t="shared" si="108"/>
        <v>0</v>
      </c>
      <c r="AG518" s="11">
        <f t="shared" si="109"/>
        <v>0</v>
      </c>
      <c r="AH518" s="11">
        <f t="shared" si="110"/>
        <v>0</v>
      </c>
      <c r="AI518" s="11">
        <f t="shared" si="111"/>
        <v>0</v>
      </c>
      <c r="AJ518" s="11">
        <f t="shared" si="112"/>
        <v>0</v>
      </c>
      <c r="AK518" s="11">
        <f t="shared" si="113"/>
        <v>0</v>
      </c>
      <c r="AL518" s="11" t="str">
        <f t="shared" si="114"/>
        <v/>
      </c>
      <c r="AM518" s="11" t="str">
        <f t="shared" si="115"/>
        <v/>
      </c>
      <c r="AN518" s="11" t="str">
        <f>IF(AND($O518=$B$4,OR($Q518="COMMUN",$Q518=$D$4),$R518="POS"),COUNTIFS($O$83:$O518,$B$4,$Q$83:$Q518,"COMMUN",$R$83:$R518,"POS")+COUNTIFS($O$83:$O518,$B$4,$Q$83:$Q518,$D$4,$R$83:$R518,"POS"),"")</f>
        <v/>
      </c>
      <c r="AO518" s="11" t="str">
        <f t="shared" si="116"/>
        <v/>
      </c>
      <c r="AP518" s="11" t="str">
        <f t="shared" si="117"/>
        <v/>
      </c>
      <c r="AQ518" s="11">
        <f t="shared" si="118"/>
        <v>0</v>
      </c>
    </row>
    <row r="519" spans="12:43" ht="21.95" customHeight="1">
      <c r="L519" s="46"/>
      <c r="M519" s="46"/>
      <c r="N519" s="44" t="s">
        <v>1724</v>
      </c>
      <c r="O519" s="44" t="s">
        <v>266</v>
      </c>
      <c r="P519" s="44">
        <v>2</v>
      </c>
      <c r="Q519" s="44" t="s">
        <v>51</v>
      </c>
      <c r="R519" s="44" t="s">
        <v>52</v>
      </c>
      <c r="S519" s="44">
        <v>0</v>
      </c>
      <c r="T519" s="44">
        <v>0</v>
      </c>
      <c r="U519" s="44" t="s">
        <v>620</v>
      </c>
      <c r="V519" s="44" t="s">
        <v>1725</v>
      </c>
      <c r="W519" s="44"/>
      <c r="X519" s="44"/>
      <c r="Y519" s="44"/>
      <c r="Z519" s="44"/>
      <c r="AA519" s="44"/>
      <c r="AB519" s="44" t="s">
        <v>625</v>
      </c>
      <c r="AC519" s="44" t="s">
        <v>626</v>
      </c>
      <c r="AD519" s="44" t="s">
        <v>813</v>
      </c>
      <c r="AE519" s="44" t="s">
        <v>550</v>
      </c>
      <c r="AF519" s="11">
        <f t="shared" si="108"/>
        <v>0</v>
      </c>
      <c r="AG519" s="11">
        <f t="shared" si="109"/>
        <v>0</v>
      </c>
      <c r="AH519" s="11">
        <f t="shared" si="110"/>
        <v>0</v>
      </c>
      <c r="AI519" s="11">
        <f t="shared" si="111"/>
        <v>0</v>
      </c>
      <c r="AJ519" s="11">
        <f t="shared" si="112"/>
        <v>0</v>
      </c>
      <c r="AK519" s="11">
        <f t="shared" si="113"/>
        <v>0</v>
      </c>
      <c r="AL519" s="11" t="str">
        <f t="shared" si="114"/>
        <v/>
      </c>
      <c r="AM519" s="11" t="str">
        <f t="shared" si="115"/>
        <v/>
      </c>
      <c r="AN519" s="11" t="str">
        <f>IF(AND($O519=$B$4,OR($Q519="COMMUN",$Q519=$D$4),$R519="POS"),COUNTIFS($O$83:$O519,$B$4,$Q$83:$Q519,"COMMUN",$R$83:$R519,"POS")+COUNTIFS($O$83:$O519,$B$4,$Q$83:$Q519,$D$4,$R$83:$R519,"POS"),"")</f>
        <v/>
      </c>
      <c r="AO519" s="11" t="str">
        <f t="shared" si="116"/>
        <v/>
      </c>
      <c r="AP519" s="11" t="str">
        <f t="shared" si="117"/>
        <v/>
      </c>
      <c r="AQ519" s="11">
        <f t="shared" si="118"/>
        <v>0</v>
      </c>
    </row>
    <row r="520" spans="12:43" ht="21.95" customHeight="1">
      <c r="L520" s="46"/>
      <c r="M520" s="46"/>
      <c r="N520" s="44" t="s">
        <v>1726</v>
      </c>
      <c r="O520" s="44" t="s">
        <v>266</v>
      </c>
      <c r="P520" s="44">
        <v>3</v>
      </c>
      <c r="Q520" s="44" t="s">
        <v>51</v>
      </c>
      <c r="R520" s="44" t="s">
        <v>52</v>
      </c>
      <c r="S520" s="44">
        <v>0</v>
      </c>
      <c r="T520" s="44">
        <v>0</v>
      </c>
      <c r="U520" s="44" t="s">
        <v>620</v>
      </c>
      <c r="V520" s="44" t="s">
        <v>1727</v>
      </c>
      <c r="W520" s="44"/>
      <c r="X520" s="44"/>
      <c r="Y520" s="44"/>
      <c r="Z520" s="44"/>
      <c r="AA520" s="44"/>
      <c r="AB520" s="44" t="s">
        <v>625</v>
      </c>
      <c r="AC520" s="44" t="s">
        <v>626</v>
      </c>
      <c r="AD520" s="44" t="s">
        <v>813</v>
      </c>
      <c r="AE520" s="44" t="s">
        <v>550</v>
      </c>
      <c r="AF520" s="11">
        <f t="shared" si="108"/>
        <v>0</v>
      </c>
      <c r="AG520" s="11">
        <f t="shared" si="109"/>
        <v>0</v>
      </c>
      <c r="AH520" s="11">
        <f t="shared" si="110"/>
        <v>0</v>
      </c>
      <c r="AI520" s="11">
        <f t="shared" si="111"/>
        <v>0</v>
      </c>
      <c r="AJ520" s="11">
        <f t="shared" si="112"/>
        <v>0</v>
      </c>
      <c r="AK520" s="11">
        <f t="shared" si="113"/>
        <v>0</v>
      </c>
      <c r="AL520" s="11" t="str">
        <f t="shared" si="114"/>
        <v/>
      </c>
      <c r="AM520" s="11" t="str">
        <f t="shared" si="115"/>
        <v/>
      </c>
      <c r="AN520" s="11" t="str">
        <f>IF(AND($O520=$B$4,OR($Q520="COMMUN",$Q520=$D$4),$R520="POS"),COUNTIFS($O$83:$O520,$B$4,$Q$83:$Q520,"COMMUN",$R$83:$R520,"POS")+COUNTIFS($O$83:$O520,$B$4,$Q$83:$Q520,$D$4,$R$83:$R520,"POS"),"")</f>
        <v/>
      </c>
      <c r="AO520" s="11" t="str">
        <f t="shared" si="116"/>
        <v/>
      </c>
      <c r="AP520" s="11" t="str">
        <f t="shared" si="117"/>
        <v/>
      </c>
      <c r="AQ520" s="11">
        <f t="shared" si="118"/>
        <v>0</v>
      </c>
    </row>
    <row r="521" spans="12:43" ht="21.95" customHeight="1">
      <c r="L521" s="46"/>
      <c r="M521" s="46"/>
      <c r="N521" s="44" t="s">
        <v>1728</v>
      </c>
      <c r="O521" s="44" t="s">
        <v>266</v>
      </c>
      <c r="P521" s="44">
        <v>4</v>
      </c>
      <c r="Q521" s="44" t="s">
        <v>51</v>
      </c>
      <c r="R521" s="44" t="s">
        <v>52</v>
      </c>
      <c r="S521" s="44">
        <v>0</v>
      </c>
      <c r="T521" s="44">
        <v>0</v>
      </c>
      <c r="U521" s="44" t="s">
        <v>620</v>
      </c>
      <c r="V521" s="44" t="s">
        <v>1729</v>
      </c>
      <c r="W521" s="44"/>
      <c r="X521" s="44"/>
      <c r="Y521" s="44"/>
      <c r="Z521" s="44"/>
      <c r="AA521" s="44"/>
      <c r="AB521" s="44" t="s">
        <v>625</v>
      </c>
      <c r="AC521" s="44" t="s">
        <v>626</v>
      </c>
      <c r="AD521" s="44" t="s">
        <v>813</v>
      </c>
      <c r="AE521" s="44" t="s">
        <v>550</v>
      </c>
      <c r="AF521" s="11">
        <f t="shared" si="108"/>
        <v>0</v>
      </c>
      <c r="AG521" s="11">
        <f t="shared" si="109"/>
        <v>0</v>
      </c>
      <c r="AH521" s="11">
        <f t="shared" si="110"/>
        <v>0</v>
      </c>
      <c r="AI521" s="11">
        <f t="shared" si="111"/>
        <v>0</v>
      </c>
      <c r="AJ521" s="11">
        <f t="shared" si="112"/>
        <v>0</v>
      </c>
      <c r="AK521" s="11">
        <f t="shared" si="113"/>
        <v>0</v>
      </c>
      <c r="AL521" s="11" t="str">
        <f t="shared" si="114"/>
        <v/>
      </c>
      <c r="AM521" s="11" t="str">
        <f t="shared" si="115"/>
        <v/>
      </c>
      <c r="AN521" s="11" t="str">
        <f>IF(AND($O521=$B$4,OR($Q521="COMMUN",$Q521=$D$4),$R521="POS"),COUNTIFS($O$83:$O521,$B$4,$Q$83:$Q521,"COMMUN",$R$83:$R521,"POS")+COUNTIFS($O$83:$O521,$B$4,$Q$83:$Q521,$D$4,$R$83:$R521,"POS"),"")</f>
        <v/>
      </c>
      <c r="AO521" s="11" t="str">
        <f t="shared" si="116"/>
        <v/>
      </c>
      <c r="AP521" s="11" t="str">
        <f t="shared" si="117"/>
        <v/>
      </c>
      <c r="AQ521" s="11">
        <f t="shared" si="118"/>
        <v>0</v>
      </c>
    </row>
    <row r="522" spans="12:43" ht="21.95" customHeight="1">
      <c r="L522" s="46"/>
      <c r="M522" s="46"/>
      <c r="N522" s="44" t="s">
        <v>1730</v>
      </c>
      <c r="O522" s="44" t="s">
        <v>266</v>
      </c>
      <c r="P522" s="44">
        <v>5</v>
      </c>
      <c r="Q522" s="44" t="s">
        <v>51</v>
      </c>
      <c r="R522" s="44" t="s">
        <v>52</v>
      </c>
      <c r="S522" s="44">
        <v>0</v>
      </c>
      <c r="T522" s="44">
        <v>0</v>
      </c>
      <c r="U522" s="44" t="s">
        <v>620</v>
      </c>
      <c r="V522" s="44" t="s">
        <v>1731</v>
      </c>
      <c r="W522" s="44"/>
      <c r="X522" s="44"/>
      <c r="Y522" s="44"/>
      <c r="Z522" s="44"/>
      <c r="AA522" s="44"/>
      <c r="AB522" s="44" t="s">
        <v>625</v>
      </c>
      <c r="AC522" s="44" t="s">
        <v>626</v>
      </c>
      <c r="AD522" s="44" t="s">
        <v>813</v>
      </c>
      <c r="AE522" s="44" t="s">
        <v>550</v>
      </c>
      <c r="AF522" s="11">
        <f t="shared" si="108"/>
        <v>0</v>
      </c>
      <c r="AG522" s="11">
        <f t="shared" si="109"/>
        <v>0</v>
      </c>
      <c r="AH522" s="11">
        <f t="shared" si="110"/>
        <v>0</v>
      </c>
      <c r="AI522" s="11">
        <f t="shared" si="111"/>
        <v>0</v>
      </c>
      <c r="AJ522" s="11">
        <f t="shared" si="112"/>
        <v>0</v>
      </c>
      <c r="AK522" s="11">
        <f t="shared" si="113"/>
        <v>0</v>
      </c>
      <c r="AL522" s="11" t="str">
        <f t="shared" si="114"/>
        <v/>
      </c>
      <c r="AM522" s="11" t="str">
        <f t="shared" si="115"/>
        <v/>
      </c>
      <c r="AN522" s="11" t="str">
        <f>IF(AND($O522=$B$4,OR($Q522="COMMUN",$Q522=$D$4),$R522="POS"),COUNTIFS($O$83:$O522,$B$4,$Q$83:$Q522,"COMMUN",$R$83:$R522,"POS")+COUNTIFS($O$83:$O522,$B$4,$Q$83:$Q522,$D$4,$R$83:$R522,"POS"),"")</f>
        <v/>
      </c>
      <c r="AO522" s="11" t="str">
        <f t="shared" si="116"/>
        <v/>
      </c>
      <c r="AP522" s="11" t="str">
        <f t="shared" si="117"/>
        <v/>
      </c>
      <c r="AQ522" s="11">
        <f t="shared" si="118"/>
        <v>0</v>
      </c>
    </row>
    <row r="523" spans="12:43" ht="21.95" customHeight="1">
      <c r="L523" s="46"/>
      <c r="M523" s="46"/>
      <c r="N523" s="44" t="s">
        <v>1732</v>
      </c>
      <c r="O523" s="44" t="s">
        <v>268</v>
      </c>
      <c r="P523" s="44">
        <v>1</v>
      </c>
      <c r="Q523" s="44" t="s">
        <v>51</v>
      </c>
      <c r="R523" s="44" t="s">
        <v>52</v>
      </c>
      <c r="S523" s="44">
        <v>0</v>
      </c>
      <c r="T523" s="44">
        <v>0</v>
      </c>
      <c r="U523" s="44" t="s">
        <v>620</v>
      </c>
      <c r="V523" s="44" t="s">
        <v>1733</v>
      </c>
      <c r="W523" s="44"/>
      <c r="X523" s="44"/>
      <c r="Y523" s="44"/>
      <c r="Z523" s="44"/>
      <c r="AA523" s="44"/>
      <c r="AB523" s="44" t="s">
        <v>625</v>
      </c>
      <c r="AC523" s="44" t="s">
        <v>626</v>
      </c>
      <c r="AD523" s="44" t="s">
        <v>813</v>
      </c>
      <c r="AE523" s="44" t="s">
        <v>550</v>
      </c>
      <c r="AF523" s="11">
        <f t="shared" si="108"/>
        <v>0</v>
      </c>
      <c r="AG523" s="11">
        <f t="shared" si="109"/>
        <v>0</v>
      </c>
      <c r="AH523" s="11">
        <f t="shared" si="110"/>
        <v>0</v>
      </c>
      <c r="AI523" s="11">
        <f t="shared" si="111"/>
        <v>0</v>
      </c>
      <c r="AJ523" s="11">
        <f t="shared" si="112"/>
        <v>0</v>
      </c>
      <c r="AK523" s="11">
        <f t="shared" si="113"/>
        <v>0</v>
      </c>
      <c r="AL523" s="11" t="str">
        <f t="shared" si="114"/>
        <v/>
      </c>
      <c r="AM523" s="11" t="str">
        <f t="shared" si="115"/>
        <v/>
      </c>
      <c r="AN523" s="11" t="str">
        <f>IF(AND($O523=$B$4,OR($Q523="COMMUN",$Q523=$D$4),$R523="POS"),COUNTIFS($O$83:$O523,$B$4,$Q$83:$Q523,"COMMUN",$R$83:$R523,"POS")+COUNTIFS($O$83:$O523,$B$4,$Q$83:$Q523,$D$4,$R$83:$R523,"POS"),"")</f>
        <v/>
      </c>
      <c r="AO523" s="11" t="str">
        <f t="shared" si="116"/>
        <v/>
      </c>
      <c r="AP523" s="11" t="str">
        <f t="shared" si="117"/>
        <v/>
      </c>
      <c r="AQ523" s="11">
        <f t="shared" si="118"/>
        <v>0</v>
      </c>
    </row>
    <row r="524" spans="12:43" ht="21.95" customHeight="1">
      <c r="L524" s="46"/>
      <c r="M524" s="46"/>
      <c r="N524" s="44" t="s">
        <v>1734</v>
      </c>
      <c r="O524" s="44" t="s">
        <v>268</v>
      </c>
      <c r="P524" s="44">
        <v>2</v>
      </c>
      <c r="Q524" s="44" t="s">
        <v>51</v>
      </c>
      <c r="R524" s="44" t="s">
        <v>52</v>
      </c>
      <c r="S524" s="44">
        <v>0</v>
      </c>
      <c r="T524" s="44">
        <v>0</v>
      </c>
      <c r="U524" s="44" t="s">
        <v>620</v>
      </c>
      <c r="V524" s="44" t="s">
        <v>1735</v>
      </c>
      <c r="W524" s="44"/>
      <c r="X524" s="44"/>
      <c r="Y524" s="44"/>
      <c r="Z524" s="44"/>
      <c r="AA524" s="44"/>
      <c r="AB524" s="44" t="s">
        <v>625</v>
      </c>
      <c r="AC524" s="44" t="s">
        <v>626</v>
      </c>
      <c r="AD524" s="44" t="s">
        <v>813</v>
      </c>
      <c r="AE524" s="44" t="s">
        <v>550</v>
      </c>
      <c r="AF524" s="11">
        <f t="shared" si="108"/>
        <v>0</v>
      </c>
      <c r="AG524" s="11">
        <f t="shared" si="109"/>
        <v>0</v>
      </c>
      <c r="AH524" s="11">
        <f t="shared" si="110"/>
        <v>0</v>
      </c>
      <c r="AI524" s="11">
        <f t="shared" si="111"/>
        <v>0</v>
      </c>
      <c r="AJ524" s="11">
        <f t="shared" si="112"/>
        <v>0</v>
      </c>
      <c r="AK524" s="11">
        <f t="shared" si="113"/>
        <v>0</v>
      </c>
      <c r="AL524" s="11" t="str">
        <f t="shared" si="114"/>
        <v/>
      </c>
      <c r="AM524" s="11" t="str">
        <f t="shared" si="115"/>
        <v/>
      </c>
      <c r="AN524" s="11" t="str">
        <f>IF(AND($O524=$B$4,OR($Q524="COMMUN",$Q524=$D$4),$R524="POS"),COUNTIFS($O$83:$O524,$B$4,$Q$83:$Q524,"COMMUN",$R$83:$R524,"POS")+COUNTIFS($O$83:$O524,$B$4,$Q$83:$Q524,$D$4,$R$83:$R524,"POS"),"")</f>
        <v/>
      </c>
      <c r="AO524" s="11" t="str">
        <f t="shared" si="116"/>
        <v/>
      </c>
      <c r="AP524" s="11" t="str">
        <f t="shared" si="117"/>
        <v/>
      </c>
      <c r="AQ524" s="11">
        <f t="shared" si="118"/>
        <v>0</v>
      </c>
    </row>
    <row r="525" spans="12:43" ht="21.95" customHeight="1">
      <c r="L525" s="46"/>
      <c r="M525" s="46"/>
      <c r="N525" s="44" t="s">
        <v>1736</v>
      </c>
      <c r="O525" s="44" t="s">
        <v>268</v>
      </c>
      <c r="P525" s="44">
        <v>3</v>
      </c>
      <c r="Q525" s="44" t="s">
        <v>51</v>
      </c>
      <c r="R525" s="44" t="s">
        <v>52</v>
      </c>
      <c r="S525" s="44">
        <v>0</v>
      </c>
      <c r="T525" s="44">
        <v>0</v>
      </c>
      <c r="U525" s="44" t="s">
        <v>620</v>
      </c>
      <c r="V525" s="44" t="s">
        <v>1737</v>
      </c>
      <c r="W525" s="44"/>
      <c r="X525" s="44"/>
      <c r="Y525" s="44"/>
      <c r="Z525" s="44"/>
      <c r="AA525" s="44"/>
      <c r="AB525" s="44" t="s">
        <v>625</v>
      </c>
      <c r="AC525" s="44" t="s">
        <v>626</v>
      </c>
      <c r="AD525" s="44" t="s">
        <v>813</v>
      </c>
      <c r="AE525" s="44" t="s">
        <v>550</v>
      </c>
      <c r="AF525" s="11">
        <f t="shared" si="108"/>
        <v>0</v>
      </c>
      <c r="AG525" s="11">
        <f t="shared" si="109"/>
        <v>0</v>
      </c>
      <c r="AH525" s="11">
        <f t="shared" si="110"/>
        <v>0</v>
      </c>
      <c r="AI525" s="11">
        <f t="shared" si="111"/>
        <v>0</v>
      </c>
      <c r="AJ525" s="11">
        <f t="shared" si="112"/>
        <v>0</v>
      </c>
      <c r="AK525" s="11">
        <f t="shared" si="113"/>
        <v>0</v>
      </c>
      <c r="AL525" s="11" t="str">
        <f t="shared" si="114"/>
        <v/>
      </c>
      <c r="AM525" s="11" t="str">
        <f t="shared" si="115"/>
        <v/>
      </c>
      <c r="AN525" s="11" t="str">
        <f>IF(AND($O525=$B$4,OR($Q525="COMMUN",$Q525=$D$4),$R525="POS"),COUNTIFS($O$83:$O525,$B$4,$Q$83:$Q525,"COMMUN",$R$83:$R525,"POS")+COUNTIFS($O$83:$O525,$B$4,$Q$83:$Q525,$D$4,$R$83:$R525,"POS"),"")</f>
        <v/>
      </c>
      <c r="AO525" s="11" t="str">
        <f t="shared" si="116"/>
        <v/>
      </c>
      <c r="AP525" s="11" t="str">
        <f t="shared" si="117"/>
        <v/>
      </c>
      <c r="AQ525" s="11">
        <f t="shared" si="118"/>
        <v>0</v>
      </c>
    </row>
    <row r="526" spans="12:43" ht="21.95" customHeight="1">
      <c r="L526" s="46"/>
      <c r="M526" s="46"/>
      <c r="N526" s="44" t="s">
        <v>1738</v>
      </c>
      <c r="O526" s="44" t="s">
        <v>268</v>
      </c>
      <c r="P526" s="44">
        <v>4</v>
      </c>
      <c r="Q526" s="44" t="s">
        <v>51</v>
      </c>
      <c r="R526" s="44" t="s">
        <v>52</v>
      </c>
      <c r="S526" s="44">
        <v>0</v>
      </c>
      <c r="T526" s="44">
        <v>0</v>
      </c>
      <c r="U526" s="44" t="s">
        <v>620</v>
      </c>
      <c r="V526" s="44" t="s">
        <v>1739</v>
      </c>
      <c r="W526" s="44"/>
      <c r="X526" s="44"/>
      <c r="Y526" s="44"/>
      <c r="Z526" s="44"/>
      <c r="AA526" s="44"/>
      <c r="AB526" s="44" t="s">
        <v>625</v>
      </c>
      <c r="AC526" s="44" t="s">
        <v>626</v>
      </c>
      <c r="AD526" s="44" t="s">
        <v>813</v>
      </c>
      <c r="AE526" s="44" t="s">
        <v>550</v>
      </c>
      <c r="AF526" s="11">
        <f t="shared" si="108"/>
        <v>0</v>
      </c>
      <c r="AG526" s="11">
        <f t="shared" si="109"/>
        <v>0</v>
      </c>
      <c r="AH526" s="11">
        <f t="shared" si="110"/>
        <v>0</v>
      </c>
      <c r="AI526" s="11">
        <f t="shared" si="111"/>
        <v>0</v>
      </c>
      <c r="AJ526" s="11">
        <f t="shared" si="112"/>
        <v>0</v>
      </c>
      <c r="AK526" s="11">
        <f t="shared" si="113"/>
        <v>0</v>
      </c>
      <c r="AL526" s="11" t="str">
        <f t="shared" si="114"/>
        <v/>
      </c>
      <c r="AM526" s="11" t="str">
        <f t="shared" si="115"/>
        <v/>
      </c>
      <c r="AN526" s="11" t="str">
        <f>IF(AND($O526=$B$4,OR($Q526="COMMUN",$Q526=$D$4),$R526="POS"),COUNTIFS($O$83:$O526,$B$4,$Q$83:$Q526,"COMMUN",$R$83:$R526,"POS")+COUNTIFS($O$83:$O526,$B$4,$Q$83:$Q526,$D$4,$R$83:$R526,"POS"),"")</f>
        <v/>
      </c>
      <c r="AO526" s="11" t="str">
        <f t="shared" si="116"/>
        <v/>
      </c>
      <c r="AP526" s="11" t="str">
        <f t="shared" si="117"/>
        <v/>
      </c>
      <c r="AQ526" s="11">
        <f t="shared" si="118"/>
        <v>0</v>
      </c>
    </row>
    <row r="527" spans="12:43" ht="21.95" customHeight="1">
      <c r="L527" s="46"/>
      <c r="M527" s="46"/>
      <c r="N527" s="44" t="s">
        <v>1740</v>
      </c>
      <c r="O527" s="44" t="s">
        <v>268</v>
      </c>
      <c r="P527" s="44">
        <v>5</v>
      </c>
      <c r="Q527" s="44" t="s">
        <v>51</v>
      </c>
      <c r="R527" s="44" t="s">
        <v>52</v>
      </c>
      <c r="S527" s="44">
        <v>0</v>
      </c>
      <c r="T527" s="44">
        <v>0</v>
      </c>
      <c r="U527" s="44" t="s">
        <v>620</v>
      </c>
      <c r="V527" s="44" t="s">
        <v>1741</v>
      </c>
      <c r="W527" s="44"/>
      <c r="X527" s="44"/>
      <c r="Y527" s="44"/>
      <c r="Z527" s="44"/>
      <c r="AA527" s="44"/>
      <c r="AB527" s="44" t="s">
        <v>625</v>
      </c>
      <c r="AC527" s="44" t="s">
        <v>626</v>
      </c>
      <c r="AD527" s="44" t="s">
        <v>813</v>
      </c>
      <c r="AE527" s="44" t="s">
        <v>550</v>
      </c>
      <c r="AF527" s="11">
        <f t="shared" si="108"/>
        <v>0</v>
      </c>
      <c r="AG527" s="11">
        <f t="shared" si="109"/>
        <v>0</v>
      </c>
      <c r="AH527" s="11">
        <f t="shared" si="110"/>
        <v>0</v>
      </c>
      <c r="AI527" s="11">
        <f t="shared" si="111"/>
        <v>0</v>
      </c>
      <c r="AJ527" s="11">
        <f t="shared" si="112"/>
        <v>0</v>
      </c>
      <c r="AK527" s="11">
        <f t="shared" si="113"/>
        <v>0</v>
      </c>
      <c r="AL527" s="11" t="str">
        <f t="shared" si="114"/>
        <v/>
      </c>
      <c r="AM527" s="11" t="str">
        <f t="shared" si="115"/>
        <v/>
      </c>
      <c r="AN527" s="11" t="str">
        <f>IF(AND($O527=$B$4,OR($Q527="COMMUN",$Q527=$D$4),$R527="POS"),COUNTIFS($O$83:$O527,$B$4,$Q$83:$Q527,"COMMUN",$R$83:$R527,"POS")+COUNTIFS($O$83:$O527,$B$4,$Q$83:$Q527,$D$4,$R$83:$R527,"POS"),"")</f>
        <v/>
      </c>
      <c r="AO527" s="11" t="str">
        <f t="shared" si="116"/>
        <v/>
      </c>
      <c r="AP527" s="11" t="str">
        <f t="shared" si="117"/>
        <v/>
      </c>
      <c r="AQ527" s="11">
        <f t="shared" si="118"/>
        <v>0</v>
      </c>
    </row>
    <row r="528" spans="12:43" ht="21.95" customHeight="1">
      <c r="L528" s="46"/>
      <c r="M528" s="46"/>
      <c r="N528" s="44" t="s">
        <v>1742</v>
      </c>
      <c r="O528" s="44" t="s">
        <v>270</v>
      </c>
      <c r="P528" s="44">
        <v>1</v>
      </c>
      <c r="Q528" s="44" t="s">
        <v>51</v>
      </c>
      <c r="R528" s="44" t="s">
        <v>52</v>
      </c>
      <c r="S528" s="44">
        <v>0</v>
      </c>
      <c r="T528" s="44">
        <v>0</v>
      </c>
      <c r="U528" s="44" t="s">
        <v>620</v>
      </c>
      <c r="V528" s="44" t="s">
        <v>1743</v>
      </c>
      <c r="W528" s="44"/>
      <c r="X528" s="44"/>
      <c r="Y528" s="44"/>
      <c r="Z528" s="44"/>
      <c r="AA528" s="44"/>
      <c r="AB528" s="44" t="s">
        <v>625</v>
      </c>
      <c r="AC528" s="44" t="s">
        <v>626</v>
      </c>
      <c r="AD528" s="44" t="s">
        <v>813</v>
      </c>
      <c r="AE528" s="44" t="s">
        <v>550</v>
      </c>
      <c r="AF528" s="11">
        <f t="shared" si="108"/>
        <v>0</v>
      </c>
      <c r="AG528" s="11">
        <f t="shared" si="109"/>
        <v>0</v>
      </c>
      <c r="AH528" s="11">
        <f t="shared" si="110"/>
        <v>0</v>
      </c>
      <c r="AI528" s="11">
        <f t="shared" si="111"/>
        <v>0</v>
      </c>
      <c r="AJ528" s="11">
        <f t="shared" si="112"/>
        <v>0</v>
      </c>
      <c r="AK528" s="11">
        <f t="shared" si="113"/>
        <v>0</v>
      </c>
      <c r="AL528" s="11" t="str">
        <f t="shared" si="114"/>
        <v/>
      </c>
      <c r="AM528" s="11" t="str">
        <f t="shared" si="115"/>
        <v/>
      </c>
      <c r="AN528" s="11" t="str">
        <f>IF(AND($O528=$B$4,OR($Q528="COMMUN",$Q528=$D$4),$R528="POS"),COUNTIFS($O$83:$O528,$B$4,$Q$83:$Q528,"COMMUN",$R$83:$R528,"POS")+COUNTIFS($O$83:$O528,$B$4,$Q$83:$Q528,$D$4,$R$83:$R528,"POS"),"")</f>
        <v/>
      </c>
      <c r="AO528" s="11" t="str">
        <f t="shared" si="116"/>
        <v/>
      </c>
      <c r="AP528" s="11" t="str">
        <f t="shared" si="117"/>
        <v/>
      </c>
      <c r="AQ528" s="11">
        <f t="shared" si="118"/>
        <v>0</v>
      </c>
    </row>
    <row r="529" spans="12:43" ht="21.95" customHeight="1">
      <c r="L529" s="46"/>
      <c r="M529" s="46"/>
      <c r="N529" s="44" t="s">
        <v>1744</v>
      </c>
      <c r="O529" s="44" t="s">
        <v>270</v>
      </c>
      <c r="P529" s="44">
        <v>2</v>
      </c>
      <c r="Q529" s="44" t="s">
        <v>51</v>
      </c>
      <c r="R529" s="44" t="s">
        <v>52</v>
      </c>
      <c r="S529" s="44">
        <v>0</v>
      </c>
      <c r="T529" s="44">
        <v>0</v>
      </c>
      <c r="U529" s="44" t="s">
        <v>620</v>
      </c>
      <c r="V529" s="44" t="s">
        <v>1745</v>
      </c>
      <c r="W529" s="44"/>
      <c r="X529" s="44"/>
      <c r="Y529" s="44"/>
      <c r="Z529" s="44"/>
      <c r="AA529" s="44"/>
      <c r="AB529" s="44" t="s">
        <v>625</v>
      </c>
      <c r="AC529" s="44" t="s">
        <v>626</v>
      </c>
      <c r="AD529" s="44" t="s">
        <v>813</v>
      </c>
      <c r="AE529" s="44" t="s">
        <v>550</v>
      </c>
      <c r="AF529" s="11">
        <f t="shared" si="108"/>
        <v>0</v>
      </c>
      <c r="AG529" s="11">
        <f t="shared" si="109"/>
        <v>0</v>
      </c>
      <c r="AH529" s="11">
        <f t="shared" si="110"/>
        <v>0</v>
      </c>
      <c r="AI529" s="11">
        <f t="shared" si="111"/>
        <v>0</v>
      </c>
      <c r="AJ529" s="11">
        <f t="shared" si="112"/>
        <v>0</v>
      </c>
      <c r="AK529" s="11">
        <f t="shared" si="113"/>
        <v>0</v>
      </c>
      <c r="AL529" s="11" t="str">
        <f t="shared" si="114"/>
        <v/>
      </c>
      <c r="AM529" s="11" t="str">
        <f t="shared" si="115"/>
        <v/>
      </c>
      <c r="AN529" s="11" t="str">
        <f>IF(AND($O529=$B$4,OR($Q529="COMMUN",$Q529=$D$4),$R529="POS"),COUNTIFS($O$83:$O529,$B$4,$Q$83:$Q529,"COMMUN",$R$83:$R529,"POS")+COUNTIFS($O$83:$O529,$B$4,$Q$83:$Q529,$D$4,$R$83:$R529,"POS"),"")</f>
        <v/>
      </c>
      <c r="AO529" s="11" t="str">
        <f t="shared" si="116"/>
        <v/>
      </c>
      <c r="AP529" s="11" t="str">
        <f t="shared" si="117"/>
        <v/>
      </c>
      <c r="AQ529" s="11">
        <f t="shared" si="118"/>
        <v>0</v>
      </c>
    </row>
    <row r="530" spans="12:43" ht="21.95" customHeight="1">
      <c r="L530" s="46"/>
      <c r="M530" s="46"/>
      <c r="N530" s="44" t="s">
        <v>1746</v>
      </c>
      <c r="O530" s="44" t="s">
        <v>270</v>
      </c>
      <c r="P530" s="44">
        <v>3</v>
      </c>
      <c r="Q530" s="44" t="s">
        <v>51</v>
      </c>
      <c r="R530" s="44" t="s">
        <v>52</v>
      </c>
      <c r="S530" s="44">
        <v>0</v>
      </c>
      <c r="T530" s="44">
        <v>0</v>
      </c>
      <c r="U530" s="44" t="s">
        <v>620</v>
      </c>
      <c r="V530" s="44" t="s">
        <v>1747</v>
      </c>
      <c r="W530" s="44"/>
      <c r="X530" s="44"/>
      <c r="Y530" s="44"/>
      <c r="Z530" s="44"/>
      <c r="AA530" s="44"/>
      <c r="AB530" s="44" t="s">
        <v>625</v>
      </c>
      <c r="AC530" s="44" t="s">
        <v>626</v>
      </c>
      <c r="AD530" s="44" t="s">
        <v>813</v>
      </c>
      <c r="AE530" s="44" t="s">
        <v>550</v>
      </c>
      <c r="AF530" s="11">
        <f t="shared" si="108"/>
        <v>0</v>
      </c>
      <c r="AG530" s="11">
        <f t="shared" si="109"/>
        <v>0</v>
      </c>
      <c r="AH530" s="11">
        <f t="shared" si="110"/>
        <v>0</v>
      </c>
      <c r="AI530" s="11">
        <f t="shared" si="111"/>
        <v>0</v>
      </c>
      <c r="AJ530" s="11">
        <f t="shared" si="112"/>
        <v>0</v>
      </c>
      <c r="AK530" s="11">
        <f t="shared" si="113"/>
        <v>0</v>
      </c>
      <c r="AL530" s="11" t="str">
        <f t="shared" si="114"/>
        <v/>
      </c>
      <c r="AM530" s="11" t="str">
        <f t="shared" si="115"/>
        <v/>
      </c>
      <c r="AN530" s="11" t="str">
        <f>IF(AND($O530=$B$4,OR($Q530="COMMUN",$Q530=$D$4),$R530="POS"),COUNTIFS($O$83:$O530,$B$4,$Q$83:$Q530,"COMMUN",$R$83:$R530,"POS")+COUNTIFS($O$83:$O530,$B$4,$Q$83:$Q530,$D$4,$R$83:$R530,"POS"),"")</f>
        <v/>
      </c>
      <c r="AO530" s="11" t="str">
        <f t="shared" si="116"/>
        <v/>
      </c>
      <c r="AP530" s="11" t="str">
        <f t="shared" si="117"/>
        <v/>
      </c>
      <c r="AQ530" s="11">
        <f t="shared" si="118"/>
        <v>0</v>
      </c>
    </row>
    <row r="531" spans="12:43" ht="21.95" customHeight="1">
      <c r="L531" s="46"/>
      <c r="M531" s="46"/>
      <c r="N531" s="44" t="s">
        <v>1748</v>
      </c>
      <c r="O531" s="44" t="s">
        <v>270</v>
      </c>
      <c r="P531" s="44">
        <v>4</v>
      </c>
      <c r="Q531" s="44" t="s">
        <v>51</v>
      </c>
      <c r="R531" s="44" t="s">
        <v>52</v>
      </c>
      <c r="S531" s="44">
        <v>0</v>
      </c>
      <c r="T531" s="44">
        <v>0</v>
      </c>
      <c r="U531" s="44" t="s">
        <v>620</v>
      </c>
      <c r="V531" s="44" t="s">
        <v>1749</v>
      </c>
      <c r="W531" s="44"/>
      <c r="X531" s="44"/>
      <c r="Y531" s="44"/>
      <c r="Z531" s="44"/>
      <c r="AA531" s="44"/>
      <c r="AB531" s="44" t="s">
        <v>625</v>
      </c>
      <c r="AC531" s="44" t="s">
        <v>626</v>
      </c>
      <c r="AD531" s="44" t="s">
        <v>813</v>
      </c>
      <c r="AE531" s="44" t="s">
        <v>550</v>
      </c>
      <c r="AF531" s="11">
        <f t="shared" ref="AF531:AF594" si="119">IF($O531="","",IF(SUMPRODUCT(--($W531:$AA531&lt;&gt;""),--ISNUMBER(SEARCH(" "&amp;$W531:$AA531&amp;" "," "&amp;$K$19&amp;" ")))&gt;0,1,0))</f>
        <v>0</v>
      </c>
      <c r="AG531" s="11">
        <f t="shared" ref="AG531:AG594" si="120">IF($O531="","",IF(SUMPRODUCT(--($W531:$AA531&lt;&gt;""),--ISNUMBER(SEARCH(" "&amp;$W531:$AA531&amp;" "," "&amp;$K$20&amp;" ")))&gt;0,1,0))</f>
        <v>0</v>
      </c>
      <c r="AH531" s="11">
        <f t="shared" ref="AH531:AH594" si="121">IF(AND($AF531=1,OR($Q531="COMMUN",$Q531="CFA"),$R531="POS"),$S531,0)</f>
        <v>0</v>
      </c>
      <c r="AI531" s="11">
        <f t="shared" ref="AI531:AI594" si="122">IF(AND($AF531=1,OR($Q531="COMMUN",$Q531="PRO"),$R531="POS"),$T531,0)</f>
        <v>0</v>
      </c>
      <c r="AJ531" s="11">
        <f t="shared" ref="AJ531:AJ594" si="123">IF(AND($AG531=1,OR($Q531="COMMUN",$Q531="CFA"),$R531="POS"),$S531,0)</f>
        <v>0</v>
      </c>
      <c r="AK531" s="11">
        <f t="shared" ref="AK531:AK594" si="124">IF(AND($AG531=1,OR($Q531="COMMUN",$Q531="PRO"),$R531="POS"),$T531,0)</f>
        <v>0</v>
      </c>
      <c r="AL531" s="11" t="str">
        <f t="shared" ref="AL531:AL594" si="125">IF($O531&lt;&gt;$B$4,"",IF($R531="POS",IF($AF531=1,"Détecté","À compléter"),IF($AF531=1,"Alerte détectée","Non détecté")))</f>
        <v/>
      </c>
      <c r="AM531" s="11" t="str">
        <f t="shared" ref="AM531:AM594" si="126">IF($O531&lt;&gt;$B$4,"",IF($R531="POS",IF($AG531=1,"Détecté","À compléter"),IF($AG531=1,"Alerte détectée","Non détecté")))</f>
        <v/>
      </c>
      <c r="AN531" s="11" t="str">
        <f>IF(AND($O531=$B$4,OR($Q531="COMMUN",$Q531=$D$4),$R531="POS"),COUNTIFS($O$83:$O531,$B$4,$Q$83:$Q531,"COMMUN",$R$83:$R531,"POS")+COUNTIFS($O$83:$O531,$B$4,$Q$83:$Q531,$D$4,$R$83:$R531,"POS"),"")</f>
        <v/>
      </c>
      <c r="AO531" s="11" t="str">
        <f t="shared" ref="AO531:AO594" si="127">IF(AND($O531=$B$4,$AF531=1,OR($R531="NEG",$R531="EXCL")),"⚠","")</f>
        <v/>
      </c>
      <c r="AP531" s="11" t="str">
        <f t="shared" ref="AP531:AP594" si="128">IF(AND($O531=$B$4,$AG531=1,OR($R531="NEG",$R531="EXCL")),"⚠","")</f>
        <v/>
      </c>
      <c r="AQ531" s="11">
        <f t="shared" ref="AQ531:AQ594" si="129">COUNTIF($W531:$AA531,"&lt;&gt;")</f>
        <v>0</v>
      </c>
    </row>
    <row r="532" spans="12:43" ht="21.95" customHeight="1">
      <c r="L532" s="46"/>
      <c r="M532" s="46"/>
      <c r="N532" s="44" t="s">
        <v>1750</v>
      </c>
      <c r="O532" s="44" t="s">
        <v>270</v>
      </c>
      <c r="P532" s="44">
        <v>5</v>
      </c>
      <c r="Q532" s="44" t="s">
        <v>51</v>
      </c>
      <c r="R532" s="44" t="s">
        <v>52</v>
      </c>
      <c r="S532" s="44">
        <v>0</v>
      </c>
      <c r="T532" s="44">
        <v>0</v>
      </c>
      <c r="U532" s="44" t="s">
        <v>620</v>
      </c>
      <c r="V532" s="44" t="s">
        <v>1751</v>
      </c>
      <c r="W532" s="44"/>
      <c r="X532" s="44"/>
      <c r="Y532" s="44"/>
      <c r="Z532" s="44"/>
      <c r="AA532" s="44"/>
      <c r="AB532" s="44" t="s">
        <v>625</v>
      </c>
      <c r="AC532" s="44" t="s">
        <v>626</v>
      </c>
      <c r="AD532" s="44" t="s">
        <v>813</v>
      </c>
      <c r="AE532" s="44" t="s">
        <v>550</v>
      </c>
      <c r="AF532" s="11">
        <f t="shared" si="119"/>
        <v>0</v>
      </c>
      <c r="AG532" s="11">
        <f t="shared" si="120"/>
        <v>0</v>
      </c>
      <c r="AH532" s="11">
        <f t="shared" si="121"/>
        <v>0</v>
      </c>
      <c r="AI532" s="11">
        <f t="shared" si="122"/>
        <v>0</v>
      </c>
      <c r="AJ532" s="11">
        <f t="shared" si="123"/>
        <v>0</v>
      </c>
      <c r="AK532" s="11">
        <f t="shared" si="124"/>
        <v>0</v>
      </c>
      <c r="AL532" s="11" t="str">
        <f t="shared" si="125"/>
        <v/>
      </c>
      <c r="AM532" s="11" t="str">
        <f t="shared" si="126"/>
        <v/>
      </c>
      <c r="AN532" s="11" t="str">
        <f>IF(AND($O532=$B$4,OR($Q532="COMMUN",$Q532=$D$4),$R532="POS"),COUNTIFS($O$83:$O532,$B$4,$Q$83:$Q532,"COMMUN",$R$83:$R532,"POS")+COUNTIFS($O$83:$O532,$B$4,$Q$83:$Q532,$D$4,$R$83:$R532,"POS"),"")</f>
        <v/>
      </c>
      <c r="AO532" s="11" t="str">
        <f t="shared" si="127"/>
        <v/>
      </c>
      <c r="AP532" s="11" t="str">
        <f t="shared" si="128"/>
        <v/>
      </c>
      <c r="AQ532" s="11">
        <f t="shared" si="129"/>
        <v>0</v>
      </c>
    </row>
    <row r="533" spans="12:43" ht="21.95" customHeight="1">
      <c r="L533" s="46"/>
      <c r="M533" s="46"/>
      <c r="N533" s="44" t="s">
        <v>1752</v>
      </c>
      <c r="O533" s="44" t="s">
        <v>272</v>
      </c>
      <c r="P533" s="44">
        <v>1</v>
      </c>
      <c r="Q533" s="44" t="s">
        <v>51</v>
      </c>
      <c r="R533" s="44" t="s">
        <v>52</v>
      </c>
      <c r="S533" s="44">
        <v>0</v>
      </c>
      <c r="T533" s="44">
        <v>0</v>
      </c>
      <c r="U533" s="44" t="s">
        <v>620</v>
      </c>
      <c r="V533" s="44" t="s">
        <v>1753</v>
      </c>
      <c r="W533" s="44"/>
      <c r="X533" s="44"/>
      <c r="Y533" s="44"/>
      <c r="Z533" s="44"/>
      <c r="AA533" s="44"/>
      <c r="AB533" s="44" t="s">
        <v>625</v>
      </c>
      <c r="AC533" s="44" t="s">
        <v>626</v>
      </c>
      <c r="AD533" s="44" t="s">
        <v>813</v>
      </c>
      <c r="AE533" s="44" t="s">
        <v>550</v>
      </c>
      <c r="AF533" s="11">
        <f t="shared" si="119"/>
        <v>0</v>
      </c>
      <c r="AG533" s="11">
        <f t="shared" si="120"/>
        <v>0</v>
      </c>
      <c r="AH533" s="11">
        <f t="shared" si="121"/>
        <v>0</v>
      </c>
      <c r="AI533" s="11">
        <f t="shared" si="122"/>
        <v>0</v>
      </c>
      <c r="AJ533" s="11">
        <f t="shared" si="123"/>
        <v>0</v>
      </c>
      <c r="AK533" s="11">
        <f t="shared" si="124"/>
        <v>0</v>
      </c>
      <c r="AL533" s="11" t="str">
        <f t="shared" si="125"/>
        <v/>
      </c>
      <c r="AM533" s="11" t="str">
        <f t="shared" si="126"/>
        <v/>
      </c>
      <c r="AN533" s="11" t="str">
        <f>IF(AND($O533=$B$4,OR($Q533="COMMUN",$Q533=$D$4),$R533="POS"),COUNTIFS($O$83:$O533,$B$4,$Q$83:$Q533,"COMMUN",$R$83:$R533,"POS")+COUNTIFS($O$83:$O533,$B$4,$Q$83:$Q533,$D$4,$R$83:$R533,"POS"),"")</f>
        <v/>
      </c>
      <c r="AO533" s="11" t="str">
        <f t="shared" si="127"/>
        <v/>
      </c>
      <c r="AP533" s="11" t="str">
        <f t="shared" si="128"/>
        <v/>
      </c>
      <c r="AQ533" s="11">
        <f t="shared" si="129"/>
        <v>0</v>
      </c>
    </row>
    <row r="534" spans="12:43" ht="21.95" customHeight="1">
      <c r="L534" s="46"/>
      <c r="M534" s="46"/>
      <c r="N534" s="44" t="s">
        <v>1754</v>
      </c>
      <c r="O534" s="44" t="s">
        <v>272</v>
      </c>
      <c r="P534" s="44">
        <v>2</v>
      </c>
      <c r="Q534" s="44" t="s">
        <v>51</v>
      </c>
      <c r="R534" s="44" t="s">
        <v>52</v>
      </c>
      <c r="S534" s="44">
        <v>0</v>
      </c>
      <c r="T534" s="44">
        <v>0</v>
      </c>
      <c r="U534" s="44" t="s">
        <v>620</v>
      </c>
      <c r="V534" s="44" t="s">
        <v>1755</v>
      </c>
      <c r="W534" s="44"/>
      <c r="X534" s="44"/>
      <c r="Y534" s="44"/>
      <c r="Z534" s="44"/>
      <c r="AA534" s="44"/>
      <c r="AB534" s="44" t="s">
        <v>625</v>
      </c>
      <c r="AC534" s="44" t="s">
        <v>626</v>
      </c>
      <c r="AD534" s="44" t="s">
        <v>813</v>
      </c>
      <c r="AE534" s="44" t="s">
        <v>550</v>
      </c>
      <c r="AF534" s="11">
        <f t="shared" si="119"/>
        <v>0</v>
      </c>
      <c r="AG534" s="11">
        <f t="shared" si="120"/>
        <v>0</v>
      </c>
      <c r="AH534" s="11">
        <f t="shared" si="121"/>
        <v>0</v>
      </c>
      <c r="AI534" s="11">
        <f t="shared" si="122"/>
        <v>0</v>
      </c>
      <c r="AJ534" s="11">
        <f t="shared" si="123"/>
        <v>0</v>
      </c>
      <c r="AK534" s="11">
        <f t="shared" si="124"/>
        <v>0</v>
      </c>
      <c r="AL534" s="11" t="str">
        <f t="shared" si="125"/>
        <v/>
      </c>
      <c r="AM534" s="11" t="str">
        <f t="shared" si="126"/>
        <v/>
      </c>
      <c r="AN534" s="11" t="str">
        <f>IF(AND($O534=$B$4,OR($Q534="COMMUN",$Q534=$D$4),$R534="POS"),COUNTIFS($O$83:$O534,$B$4,$Q$83:$Q534,"COMMUN",$R$83:$R534,"POS")+COUNTIFS($O$83:$O534,$B$4,$Q$83:$Q534,$D$4,$R$83:$R534,"POS"),"")</f>
        <v/>
      </c>
      <c r="AO534" s="11" t="str">
        <f t="shared" si="127"/>
        <v/>
      </c>
      <c r="AP534" s="11" t="str">
        <f t="shared" si="128"/>
        <v/>
      </c>
      <c r="AQ534" s="11">
        <f t="shared" si="129"/>
        <v>0</v>
      </c>
    </row>
    <row r="535" spans="12:43" ht="21.95" customHeight="1">
      <c r="L535" s="46"/>
      <c r="M535" s="46"/>
      <c r="N535" s="44" t="s">
        <v>1756</v>
      </c>
      <c r="O535" s="44" t="s">
        <v>272</v>
      </c>
      <c r="P535" s="44">
        <v>3</v>
      </c>
      <c r="Q535" s="44" t="s">
        <v>51</v>
      </c>
      <c r="R535" s="44" t="s">
        <v>52</v>
      </c>
      <c r="S535" s="44">
        <v>0</v>
      </c>
      <c r="T535" s="44">
        <v>0</v>
      </c>
      <c r="U535" s="44" t="s">
        <v>620</v>
      </c>
      <c r="V535" s="44" t="s">
        <v>1757</v>
      </c>
      <c r="W535" s="44"/>
      <c r="X535" s="44"/>
      <c r="Y535" s="44"/>
      <c r="Z535" s="44"/>
      <c r="AA535" s="44"/>
      <c r="AB535" s="44" t="s">
        <v>625</v>
      </c>
      <c r="AC535" s="44" t="s">
        <v>626</v>
      </c>
      <c r="AD535" s="44" t="s">
        <v>813</v>
      </c>
      <c r="AE535" s="44" t="s">
        <v>550</v>
      </c>
      <c r="AF535" s="11">
        <f t="shared" si="119"/>
        <v>0</v>
      </c>
      <c r="AG535" s="11">
        <f t="shared" si="120"/>
        <v>0</v>
      </c>
      <c r="AH535" s="11">
        <f t="shared" si="121"/>
        <v>0</v>
      </c>
      <c r="AI535" s="11">
        <f t="shared" si="122"/>
        <v>0</v>
      </c>
      <c r="AJ535" s="11">
        <f t="shared" si="123"/>
        <v>0</v>
      </c>
      <c r="AK535" s="11">
        <f t="shared" si="124"/>
        <v>0</v>
      </c>
      <c r="AL535" s="11" t="str">
        <f t="shared" si="125"/>
        <v/>
      </c>
      <c r="AM535" s="11" t="str">
        <f t="shared" si="126"/>
        <v/>
      </c>
      <c r="AN535" s="11" t="str">
        <f>IF(AND($O535=$B$4,OR($Q535="COMMUN",$Q535=$D$4),$R535="POS"),COUNTIFS($O$83:$O535,$B$4,$Q$83:$Q535,"COMMUN",$R$83:$R535,"POS")+COUNTIFS($O$83:$O535,$B$4,$Q$83:$Q535,$D$4,$R$83:$R535,"POS"),"")</f>
        <v/>
      </c>
      <c r="AO535" s="11" t="str">
        <f t="shared" si="127"/>
        <v/>
      </c>
      <c r="AP535" s="11" t="str">
        <f t="shared" si="128"/>
        <v/>
      </c>
      <c r="AQ535" s="11">
        <f t="shared" si="129"/>
        <v>0</v>
      </c>
    </row>
    <row r="536" spans="12:43" ht="21.95" customHeight="1">
      <c r="L536" s="46"/>
      <c r="M536" s="46"/>
      <c r="N536" s="44" t="s">
        <v>1758</v>
      </c>
      <c r="O536" s="44" t="s">
        <v>272</v>
      </c>
      <c r="P536" s="44">
        <v>4</v>
      </c>
      <c r="Q536" s="44" t="s">
        <v>51</v>
      </c>
      <c r="R536" s="44" t="s">
        <v>52</v>
      </c>
      <c r="S536" s="44">
        <v>0</v>
      </c>
      <c r="T536" s="44">
        <v>0</v>
      </c>
      <c r="U536" s="44" t="s">
        <v>620</v>
      </c>
      <c r="V536" s="44" t="s">
        <v>1759</v>
      </c>
      <c r="W536" s="44"/>
      <c r="X536" s="44"/>
      <c r="Y536" s="44"/>
      <c r="Z536" s="44"/>
      <c r="AA536" s="44"/>
      <c r="AB536" s="44" t="s">
        <v>625</v>
      </c>
      <c r="AC536" s="44" t="s">
        <v>626</v>
      </c>
      <c r="AD536" s="44" t="s">
        <v>813</v>
      </c>
      <c r="AE536" s="44" t="s">
        <v>550</v>
      </c>
      <c r="AF536" s="11">
        <f t="shared" si="119"/>
        <v>0</v>
      </c>
      <c r="AG536" s="11">
        <f t="shared" si="120"/>
        <v>0</v>
      </c>
      <c r="AH536" s="11">
        <f t="shared" si="121"/>
        <v>0</v>
      </c>
      <c r="AI536" s="11">
        <f t="shared" si="122"/>
        <v>0</v>
      </c>
      <c r="AJ536" s="11">
        <f t="shared" si="123"/>
        <v>0</v>
      </c>
      <c r="AK536" s="11">
        <f t="shared" si="124"/>
        <v>0</v>
      </c>
      <c r="AL536" s="11" t="str">
        <f t="shared" si="125"/>
        <v/>
      </c>
      <c r="AM536" s="11" t="str">
        <f t="shared" si="126"/>
        <v/>
      </c>
      <c r="AN536" s="11" t="str">
        <f>IF(AND($O536=$B$4,OR($Q536="COMMUN",$Q536=$D$4),$R536="POS"),COUNTIFS($O$83:$O536,$B$4,$Q$83:$Q536,"COMMUN",$R$83:$R536,"POS")+COUNTIFS($O$83:$O536,$B$4,$Q$83:$Q536,$D$4,$R$83:$R536,"POS"),"")</f>
        <v/>
      </c>
      <c r="AO536" s="11" t="str">
        <f t="shared" si="127"/>
        <v/>
      </c>
      <c r="AP536" s="11" t="str">
        <f t="shared" si="128"/>
        <v/>
      </c>
      <c r="AQ536" s="11">
        <f t="shared" si="129"/>
        <v>0</v>
      </c>
    </row>
    <row r="537" spans="12:43" ht="21.95" customHeight="1">
      <c r="L537" s="46"/>
      <c r="M537" s="46"/>
      <c r="N537" s="44" t="s">
        <v>1760</v>
      </c>
      <c r="O537" s="44" t="s">
        <v>272</v>
      </c>
      <c r="P537" s="44">
        <v>5</v>
      </c>
      <c r="Q537" s="44" t="s">
        <v>51</v>
      </c>
      <c r="R537" s="44" t="s">
        <v>52</v>
      </c>
      <c r="S537" s="44">
        <v>0</v>
      </c>
      <c r="T537" s="44">
        <v>0</v>
      </c>
      <c r="U537" s="44" t="s">
        <v>620</v>
      </c>
      <c r="V537" s="44" t="s">
        <v>1761</v>
      </c>
      <c r="W537" s="44"/>
      <c r="X537" s="44"/>
      <c r="Y537" s="44"/>
      <c r="Z537" s="44"/>
      <c r="AA537" s="44"/>
      <c r="AB537" s="44" t="s">
        <v>625</v>
      </c>
      <c r="AC537" s="44" t="s">
        <v>626</v>
      </c>
      <c r="AD537" s="44" t="s">
        <v>813</v>
      </c>
      <c r="AE537" s="44" t="s">
        <v>550</v>
      </c>
      <c r="AF537" s="11">
        <f t="shared" si="119"/>
        <v>0</v>
      </c>
      <c r="AG537" s="11">
        <f t="shared" si="120"/>
        <v>0</v>
      </c>
      <c r="AH537" s="11">
        <f t="shared" si="121"/>
        <v>0</v>
      </c>
      <c r="AI537" s="11">
        <f t="shared" si="122"/>
        <v>0</v>
      </c>
      <c r="AJ537" s="11">
        <f t="shared" si="123"/>
        <v>0</v>
      </c>
      <c r="AK537" s="11">
        <f t="shared" si="124"/>
        <v>0</v>
      </c>
      <c r="AL537" s="11" t="str">
        <f t="shared" si="125"/>
        <v/>
      </c>
      <c r="AM537" s="11" t="str">
        <f t="shared" si="126"/>
        <v/>
      </c>
      <c r="AN537" s="11" t="str">
        <f>IF(AND($O537=$B$4,OR($Q537="COMMUN",$Q537=$D$4),$R537="POS"),COUNTIFS($O$83:$O537,$B$4,$Q$83:$Q537,"COMMUN",$R$83:$R537,"POS")+COUNTIFS($O$83:$O537,$B$4,$Q$83:$Q537,$D$4,$R$83:$R537,"POS"),"")</f>
        <v/>
      </c>
      <c r="AO537" s="11" t="str">
        <f t="shared" si="127"/>
        <v/>
      </c>
      <c r="AP537" s="11" t="str">
        <f t="shared" si="128"/>
        <v/>
      </c>
      <c r="AQ537" s="11">
        <f t="shared" si="129"/>
        <v>0</v>
      </c>
    </row>
    <row r="538" spans="12:43" ht="21.95" customHeight="1">
      <c r="L538" s="46"/>
      <c r="M538" s="46"/>
      <c r="N538" s="44" t="s">
        <v>1762</v>
      </c>
      <c r="O538" s="44" t="s">
        <v>274</v>
      </c>
      <c r="P538" s="44">
        <v>1</v>
      </c>
      <c r="Q538" s="44" t="s">
        <v>51</v>
      </c>
      <c r="R538" s="44" t="s">
        <v>52</v>
      </c>
      <c r="S538" s="44">
        <v>0</v>
      </c>
      <c r="T538" s="44">
        <v>0</v>
      </c>
      <c r="U538" s="44" t="s">
        <v>620</v>
      </c>
      <c r="V538" s="44" t="s">
        <v>1763</v>
      </c>
      <c r="W538" s="44"/>
      <c r="X538" s="44"/>
      <c r="Y538" s="44"/>
      <c r="Z538" s="44"/>
      <c r="AA538" s="44"/>
      <c r="AB538" s="44" t="s">
        <v>625</v>
      </c>
      <c r="AC538" s="44" t="s">
        <v>626</v>
      </c>
      <c r="AD538" s="44" t="s">
        <v>813</v>
      </c>
      <c r="AE538" s="44" t="s">
        <v>550</v>
      </c>
      <c r="AF538" s="11">
        <f t="shared" si="119"/>
        <v>0</v>
      </c>
      <c r="AG538" s="11">
        <f t="shared" si="120"/>
        <v>0</v>
      </c>
      <c r="AH538" s="11">
        <f t="shared" si="121"/>
        <v>0</v>
      </c>
      <c r="AI538" s="11">
        <f t="shared" si="122"/>
        <v>0</v>
      </c>
      <c r="AJ538" s="11">
        <f t="shared" si="123"/>
        <v>0</v>
      </c>
      <c r="AK538" s="11">
        <f t="shared" si="124"/>
        <v>0</v>
      </c>
      <c r="AL538" s="11" t="str">
        <f t="shared" si="125"/>
        <v/>
      </c>
      <c r="AM538" s="11" t="str">
        <f t="shared" si="126"/>
        <v/>
      </c>
      <c r="AN538" s="11" t="str">
        <f>IF(AND($O538=$B$4,OR($Q538="COMMUN",$Q538=$D$4),$R538="POS"),COUNTIFS($O$83:$O538,$B$4,$Q$83:$Q538,"COMMUN",$R$83:$R538,"POS")+COUNTIFS($O$83:$O538,$B$4,$Q$83:$Q538,$D$4,$R$83:$R538,"POS"),"")</f>
        <v/>
      </c>
      <c r="AO538" s="11" t="str">
        <f t="shared" si="127"/>
        <v/>
      </c>
      <c r="AP538" s="11" t="str">
        <f t="shared" si="128"/>
        <v/>
      </c>
      <c r="AQ538" s="11">
        <f t="shared" si="129"/>
        <v>0</v>
      </c>
    </row>
    <row r="539" spans="12:43" ht="21.95" customHeight="1">
      <c r="L539" s="46"/>
      <c r="M539" s="46"/>
      <c r="N539" s="44" t="s">
        <v>1764</v>
      </c>
      <c r="O539" s="44" t="s">
        <v>274</v>
      </c>
      <c r="P539" s="44">
        <v>2</v>
      </c>
      <c r="Q539" s="44" t="s">
        <v>51</v>
      </c>
      <c r="R539" s="44" t="s">
        <v>52</v>
      </c>
      <c r="S539" s="44">
        <v>0</v>
      </c>
      <c r="T539" s="44">
        <v>0</v>
      </c>
      <c r="U539" s="44" t="s">
        <v>620</v>
      </c>
      <c r="V539" s="44" t="s">
        <v>1765</v>
      </c>
      <c r="W539" s="44"/>
      <c r="X539" s="44"/>
      <c r="Y539" s="44"/>
      <c r="Z539" s="44"/>
      <c r="AA539" s="44"/>
      <c r="AB539" s="44" t="s">
        <v>625</v>
      </c>
      <c r="AC539" s="44" t="s">
        <v>626</v>
      </c>
      <c r="AD539" s="44" t="s">
        <v>813</v>
      </c>
      <c r="AE539" s="44" t="s">
        <v>550</v>
      </c>
      <c r="AF539" s="11">
        <f t="shared" si="119"/>
        <v>0</v>
      </c>
      <c r="AG539" s="11">
        <f t="shared" si="120"/>
        <v>0</v>
      </c>
      <c r="AH539" s="11">
        <f t="shared" si="121"/>
        <v>0</v>
      </c>
      <c r="AI539" s="11">
        <f t="shared" si="122"/>
        <v>0</v>
      </c>
      <c r="AJ539" s="11">
        <f t="shared" si="123"/>
        <v>0</v>
      </c>
      <c r="AK539" s="11">
        <f t="shared" si="124"/>
        <v>0</v>
      </c>
      <c r="AL539" s="11" t="str">
        <f t="shared" si="125"/>
        <v/>
      </c>
      <c r="AM539" s="11" t="str">
        <f t="shared" si="126"/>
        <v/>
      </c>
      <c r="AN539" s="11" t="str">
        <f>IF(AND($O539=$B$4,OR($Q539="COMMUN",$Q539=$D$4),$R539="POS"),COUNTIFS($O$83:$O539,$B$4,$Q$83:$Q539,"COMMUN",$R$83:$R539,"POS")+COUNTIFS($O$83:$O539,$B$4,$Q$83:$Q539,$D$4,$R$83:$R539,"POS"),"")</f>
        <v/>
      </c>
      <c r="AO539" s="11" t="str">
        <f t="shared" si="127"/>
        <v/>
      </c>
      <c r="AP539" s="11" t="str">
        <f t="shared" si="128"/>
        <v/>
      </c>
      <c r="AQ539" s="11">
        <f t="shared" si="129"/>
        <v>0</v>
      </c>
    </row>
    <row r="540" spans="12:43" ht="21.95" customHeight="1">
      <c r="L540" s="46"/>
      <c r="M540" s="46"/>
      <c r="N540" s="44" t="s">
        <v>1766</v>
      </c>
      <c r="O540" s="44" t="s">
        <v>274</v>
      </c>
      <c r="P540" s="44">
        <v>3</v>
      </c>
      <c r="Q540" s="44" t="s">
        <v>51</v>
      </c>
      <c r="R540" s="44" t="s">
        <v>52</v>
      </c>
      <c r="S540" s="44">
        <v>0</v>
      </c>
      <c r="T540" s="44">
        <v>0</v>
      </c>
      <c r="U540" s="44" t="s">
        <v>620</v>
      </c>
      <c r="V540" s="44" t="s">
        <v>1767</v>
      </c>
      <c r="W540" s="44"/>
      <c r="X540" s="44"/>
      <c r="Y540" s="44"/>
      <c r="Z540" s="44"/>
      <c r="AA540" s="44"/>
      <c r="AB540" s="44" t="s">
        <v>625</v>
      </c>
      <c r="AC540" s="44" t="s">
        <v>626</v>
      </c>
      <c r="AD540" s="44" t="s">
        <v>813</v>
      </c>
      <c r="AE540" s="44" t="s">
        <v>550</v>
      </c>
      <c r="AF540" s="11">
        <f t="shared" si="119"/>
        <v>0</v>
      </c>
      <c r="AG540" s="11">
        <f t="shared" si="120"/>
        <v>0</v>
      </c>
      <c r="AH540" s="11">
        <f t="shared" si="121"/>
        <v>0</v>
      </c>
      <c r="AI540" s="11">
        <f t="shared" si="122"/>
        <v>0</v>
      </c>
      <c r="AJ540" s="11">
        <f t="shared" si="123"/>
        <v>0</v>
      </c>
      <c r="AK540" s="11">
        <f t="shared" si="124"/>
        <v>0</v>
      </c>
      <c r="AL540" s="11" t="str">
        <f t="shared" si="125"/>
        <v/>
      </c>
      <c r="AM540" s="11" t="str">
        <f t="shared" si="126"/>
        <v/>
      </c>
      <c r="AN540" s="11" t="str">
        <f>IF(AND($O540=$B$4,OR($Q540="COMMUN",$Q540=$D$4),$R540="POS"),COUNTIFS($O$83:$O540,$B$4,$Q$83:$Q540,"COMMUN",$R$83:$R540,"POS")+COUNTIFS($O$83:$O540,$B$4,$Q$83:$Q540,$D$4,$R$83:$R540,"POS"),"")</f>
        <v/>
      </c>
      <c r="AO540" s="11" t="str">
        <f t="shared" si="127"/>
        <v/>
      </c>
      <c r="AP540" s="11" t="str">
        <f t="shared" si="128"/>
        <v/>
      </c>
      <c r="AQ540" s="11">
        <f t="shared" si="129"/>
        <v>0</v>
      </c>
    </row>
    <row r="541" spans="12:43" ht="21.95" customHeight="1">
      <c r="L541" s="46"/>
      <c r="M541" s="46"/>
      <c r="N541" s="44" t="s">
        <v>1768</v>
      </c>
      <c r="O541" s="44" t="s">
        <v>274</v>
      </c>
      <c r="P541" s="44">
        <v>4</v>
      </c>
      <c r="Q541" s="44" t="s">
        <v>51</v>
      </c>
      <c r="R541" s="44" t="s">
        <v>52</v>
      </c>
      <c r="S541" s="44">
        <v>0</v>
      </c>
      <c r="T541" s="44">
        <v>0</v>
      </c>
      <c r="U541" s="44" t="s">
        <v>620</v>
      </c>
      <c r="V541" s="44" t="s">
        <v>1769</v>
      </c>
      <c r="W541" s="44"/>
      <c r="X541" s="44"/>
      <c r="Y541" s="44"/>
      <c r="Z541" s="44"/>
      <c r="AA541" s="44"/>
      <c r="AB541" s="44" t="s">
        <v>625</v>
      </c>
      <c r="AC541" s="44" t="s">
        <v>626</v>
      </c>
      <c r="AD541" s="44" t="s">
        <v>813</v>
      </c>
      <c r="AE541" s="44" t="s">
        <v>550</v>
      </c>
      <c r="AF541" s="11">
        <f t="shared" si="119"/>
        <v>0</v>
      </c>
      <c r="AG541" s="11">
        <f t="shared" si="120"/>
        <v>0</v>
      </c>
      <c r="AH541" s="11">
        <f t="shared" si="121"/>
        <v>0</v>
      </c>
      <c r="AI541" s="11">
        <f t="shared" si="122"/>
        <v>0</v>
      </c>
      <c r="AJ541" s="11">
        <f t="shared" si="123"/>
        <v>0</v>
      </c>
      <c r="AK541" s="11">
        <f t="shared" si="124"/>
        <v>0</v>
      </c>
      <c r="AL541" s="11" t="str">
        <f t="shared" si="125"/>
        <v/>
      </c>
      <c r="AM541" s="11" t="str">
        <f t="shared" si="126"/>
        <v/>
      </c>
      <c r="AN541" s="11" t="str">
        <f>IF(AND($O541=$B$4,OR($Q541="COMMUN",$Q541=$D$4),$R541="POS"),COUNTIFS($O$83:$O541,$B$4,$Q$83:$Q541,"COMMUN",$R$83:$R541,"POS")+COUNTIFS($O$83:$O541,$B$4,$Q$83:$Q541,$D$4,$R$83:$R541,"POS"),"")</f>
        <v/>
      </c>
      <c r="AO541" s="11" t="str">
        <f t="shared" si="127"/>
        <v/>
      </c>
      <c r="AP541" s="11" t="str">
        <f t="shared" si="128"/>
        <v/>
      </c>
      <c r="AQ541" s="11">
        <f t="shared" si="129"/>
        <v>0</v>
      </c>
    </row>
    <row r="542" spans="12:43" ht="21.95" customHeight="1">
      <c r="L542" s="46"/>
      <c r="M542" s="46"/>
      <c r="N542" s="44" t="s">
        <v>1770</v>
      </c>
      <c r="O542" s="44" t="s">
        <v>274</v>
      </c>
      <c r="P542" s="44">
        <v>5</v>
      </c>
      <c r="Q542" s="44" t="s">
        <v>51</v>
      </c>
      <c r="R542" s="44" t="s">
        <v>52</v>
      </c>
      <c r="S542" s="44">
        <v>0</v>
      </c>
      <c r="T542" s="44">
        <v>0</v>
      </c>
      <c r="U542" s="44" t="s">
        <v>620</v>
      </c>
      <c r="V542" s="44" t="s">
        <v>1771</v>
      </c>
      <c r="W542" s="44"/>
      <c r="X542" s="44"/>
      <c r="Y542" s="44"/>
      <c r="Z542" s="44"/>
      <c r="AA542" s="44"/>
      <c r="AB542" s="44" t="s">
        <v>625</v>
      </c>
      <c r="AC542" s="44" t="s">
        <v>626</v>
      </c>
      <c r="AD542" s="44" t="s">
        <v>813</v>
      </c>
      <c r="AE542" s="44" t="s">
        <v>550</v>
      </c>
      <c r="AF542" s="11">
        <f t="shared" si="119"/>
        <v>0</v>
      </c>
      <c r="AG542" s="11">
        <f t="shared" si="120"/>
        <v>0</v>
      </c>
      <c r="AH542" s="11">
        <f t="shared" si="121"/>
        <v>0</v>
      </c>
      <c r="AI542" s="11">
        <f t="shared" si="122"/>
        <v>0</v>
      </c>
      <c r="AJ542" s="11">
        <f t="shared" si="123"/>
        <v>0</v>
      </c>
      <c r="AK542" s="11">
        <f t="shared" si="124"/>
        <v>0</v>
      </c>
      <c r="AL542" s="11" t="str">
        <f t="shared" si="125"/>
        <v/>
      </c>
      <c r="AM542" s="11" t="str">
        <f t="shared" si="126"/>
        <v/>
      </c>
      <c r="AN542" s="11" t="str">
        <f>IF(AND($O542=$B$4,OR($Q542="COMMUN",$Q542=$D$4),$R542="POS"),COUNTIFS($O$83:$O542,$B$4,$Q$83:$Q542,"COMMUN",$R$83:$R542,"POS")+COUNTIFS($O$83:$O542,$B$4,$Q$83:$Q542,$D$4,$R$83:$R542,"POS"),"")</f>
        <v/>
      </c>
      <c r="AO542" s="11" t="str">
        <f t="shared" si="127"/>
        <v/>
      </c>
      <c r="AP542" s="11" t="str">
        <f t="shared" si="128"/>
        <v/>
      </c>
      <c r="AQ542" s="11">
        <f t="shared" si="129"/>
        <v>0</v>
      </c>
    </row>
    <row r="543" spans="12:43" ht="21.95" customHeight="1">
      <c r="L543" s="46"/>
      <c r="M543" s="46"/>
      <c r="N543" s="44" t="s">
        <v>1772</v>
      </c>
      <c r="O543" s="44" t="s">
        <v>277</v>
      </c>
      <c r="P543" s="44">
        <v>1</v>
      </c>
      <c r="Q543" s="44" t="s">
        <v>51</v>
      </c>
      <c r="R543" s="44" t="s">
        <v>52</v>
      </c>
      <c r="S543" s="44">
        <v>0</v>
      </c>
      <c r="T543" s="44">
        <v>0</v>
      </c>
      <c r="U543" s="44" t="s">
        <v>620</v>
      </c>
      <c r="V543" s="44" t="s">
        <v>1773</v>
      </c>
      <c r="W543" s="44"/>
      <c r="X543" s="44"/>
      <c r="Y543" s="44"/>
      <c r="Z543" s="44"/>
      <c r="AA543" s="44"/>
      <c r="AB543" s="44" t="s">
        <v>625</v>
      </c>
      <c r="AC543" s="44" t="s">
        <v>626</v>
      </c>
      <c r="AD543" s="44" t="s">
        <v>813</v>
      </c>
      <c r="AE543" s="44" t="s">
        <v>550</v>
      </c>
      <c r="AF543" s="11">
        <f t="shared" si="119"/>
        <v>0</v>
      </c>
      <c r="AG543" s="11">
        <f t="shared" si="120"/>
        <v>0</v>
      </c>
      <c r="AH543" s="11">
        <f t="shared" si="121"/>
        <v>0</v>
      </c>
      <c r="AI543" s="11">
        <f t="shared" si="122"/>
        <v>0</v>
      </c>
      <c r="AJ543" s="11">
        <f t="shared" si="123"/>
        <v>0</v>
      </c>
      <c r="AK543" s="11">
        <f t="shared" si="124"/>
        <v>0</v>
      </c>
      <c r="AL543" s="11" t="str">
        <f t="shared" si="125"/>
        <v/>
      </c>
      <c r="AM543" s="11" t="str">
        <f t="shared" si="126"/>
        <v/>
      </c>
      <c r="AN543" s="11" t="str">
        <f>IF(AND($O543=$B$4,OR($Q543="COMMUN",$Q543=$D$4),$R543="POS"),COUNTIFS($O$83:$O543,$B$4,$Q$83:$Q543,"COMMUN",$R$83:$R543,"POS")+COUNTIFS($O$83:$O543,$B$4,$Q$83:$Q543,$D$4,$R$83:$R543,"POS"),"")</f>
        <v/>
      </c>
      <c r="AO543" s="11" t="str">
        <f t="shared" si="127"/>
        <v/>
      </c>
      <c r="AP543" s="11" t="str">
        <f t="shared" si="128"/>
        <v/>
      </c>
      <c r="AQ543" s="11">
        <f t="shared" si="129"/>
        <v>0</v>
      </c>
    </row>
    <row r="544" spans="12:43" ht="21.95" customHeight="1">
      <c r="L544" s="46"/>
      <c r="M544" s="46"/>
      <c r="N544" s="44" t="s">
        <v>1774</v>
      </c>
      <c r="O544" s="44" t="s">
        <v>277</v>
      </c>
      <c r="P544" s="44">
        <v>2</v>
      </c>
      <c r="Q544" s="44" t="s">
        <v>51</v>
      </c>
      <c r="R544" s="44" t="s">
        <v>52</v>
      </c>
      <c r="S544" s="44">
        <v>0</v>
      </c>
      <c r="T544" s="44">
        <v>0</v>
      </c>
      <c r="U544" s="44" t="s">
        <v>620</v>
      </c>
      <c r="V544" s="44" t="s">
        <v>1775</v>
      </c>
      <c r="W544" s="44"/>
      <c r="X544" s="44"/>
      <c r="Y544" s="44"/>
      <c r="Z544" s="44"/>
      <c r="AA544" s="44"/>
      <c r="AB544" s="44" t="s">
        <v>625</v>
      </c>
      <c r="AC544" s="44" t="s">
        <v>626</v>
      </c>
      <c r="AD544" s="44" t="s">
        <v>813</v>
      </c>
      <c r="AE544" s="44" t="s">
        <v>550</v>
      </c>
      <c r="AF544" s="11">
        <f t="shared" si="119"/>
        <v>0</v>
      </c>
      <c r="AG544" s="11">
        <f t="shared" si="120"/>
        <v>0</v>
      </c>
      <c r="AH544" s="11">
        <f t="shared" si="121"/>
        <v>0</v>
      </c>
      <c r="AI544" s="11">
        <f t="shared" si="122"/>
        <v>0</v>
      </c>
      <c r="AJ544" s="11">
        <f t="shared" si="123"/>
        <v>0</v>
      </c>
      <c r="AK544" s="11">
        <f t="shared" si="124"/>
        <v>0</v>
      </c>
      <c r="AL544" s="11" t="str">
        <f t="shared" si="125"/>
        <v/>
      </c>
      <c r="AM544" s="11" t="str">
        <f t="shared" si="126"/>
        <v/>
      </c>
      <c r="AN544" s="11" t="str">
        <f>IF(AND($O544=$B$4,OR($Q544="COMMUN",$Q544=$D$4),$R544="POS"),COUNTIFS($O$83:$O544,$B$4,$Q$83:$Q544,"COMMUN",$R$83:$R544,"POS")+COUNTIFS($O$83:$O544,$B$4,$Q$83:$Q544,$D$4,$R$83:$R544,"POS"),"")</f>
        <v/>
      </c>
      <c r="AO544" s="11" t="str">
        <f t="shared" si="127"/>
        <v/>
      </c>
      <c r="AP544" s="11" t="str">
        <f t="shared" si="128"/>
        <v/>
      </c>
      <c r="AQ544" s="11">
        <f t="shared" si="129"/>
        <v>0</v>
      </c>
    </row>
    <row r="545" spans="12:43" ht="21.95" customHeight="1">
      <c r="L545" s="46"/>
      <c r="M545" s="46"/>
      <c r="N545" s="44" t="s">
        <v>1776</v>
      </c>
      <c r="O545" s="44" t="s">
        <v>277</v>
      </c>
      <c r="P545" s="44">
        <v>3</v>
      </c>
      <c r="Q545" s="44" t="s">
        <v>51</v>
      </c>
      <c r="R545" s="44" t="s">
        <v>52</v>
      </c>
      <c r="S545" s="44">
        <v>0</v>
      </c>
      <c r="T545" s="44">
        <v>0</v>
      </c>
      <c r="U545" s="44" t="s">
        <v>620</v>
      </c>
      <c r="V545" s="44" t="s">
        <v>1777</v>
      </c>
      <c r="W545" s="44"/>
      <c r="X545" s="44"/>
      <c r="Y545" s="44"/>
      <c r="Z545" s="44"/>
      <c r="AA545" s="44"/>
      <c r="AB545" s="44" t="s">
        <v>625</v>
      </c>
      <c r="AC545" s="44" t="s">
        <v>626</v>
      </c>
      <c r="AD545" s="44" t="s">
        <v>813</v>
      </c>
      <c r="AE545" s="44" t="s">
        <v>550</v>
      </c>
      <c r="AF545" s="11">
        <f t="shared" si="119"/>
        <v>0</v>
      </c>
      <c r="AG545" s="11">
        <f t="shared" si="120"/>
        <v>0</v>
      </c>
      <c r="AH545" s="11">
        <f t="shared" si="121"/>
        <v>0</v>
      </c>
      <c r="AI545" s="11">
        <f t="shared" si="122"/>
        <v>0</v>
      </c>
      <c r="AJ545" s="11">
        <f t="shared" si="123"/>
        <v>0</v>
      </c>
      <c r="AK545" s="11">
        <f t="shared" si="124"/>
        <v>0</v>
      </c>
      <c r="AL545" s="11" t="str">
        <f t="shared" si="125"/>
        <v/>
      </c>
      <c r="AM545" s="11" t="str">
        <f t="shared" si="126"/>
        <v/>
      </c>
      <c r="AN545" s="11" t="str">
        <f>IF(AND($O545=$B$4,OR($Q545="COMMUN",$Q545=$D$4),$R545="POS"),COUNTIFS($O$83:$O545,$B$4,$Q$83:$Q545,"COMMUN",$R$83:$R545,"POS")+COUNTIFS($O$83:$O545,$B$4,$Q$83:$Q545,$D$4,$R$83:$R545,"POS"),"")</f>
        <v/>
      </c>
      <c r="AO545" s="11" t="str">
        <f t="shared" si="127"/>
        <v/>
      </c>
      <c r="AP545" s="11" t="str">
        <f t="shared" si="128"/>
        <v/>
      </c>
      <c r="AQ545" s="11">
        <f t="shared" si="129"/>
        <v>0</v>
      </c>
    </row>
    <row r="546" spans="12:43" ht="21.95" customHeight="1">
      <c r="L546" s="46"/>
      <c r="M546" s="46"/>
      <c r="N546" s="44" t="s">
        <v>1778</v>
      </c>
      <c r="O546" s="44" t="s">
        <v>277</v>
      </c>
      <c r="P546" s="44">
        <v>4</v>
      </c>
      <c r="Q546" s="44" t="s">
        <v>51</v>
      </c>
      <c r="R546" s="44" t="s">
        <v>52</v>
      </c>
      <c r="S546" s="44">
        <v>0</v>
      </c>
      <c r="T546" s="44">
        <v>0</v>
      </c>
      <c r="U546" s="44" t="s">
        <v>620</v>
      </c>
      <c r="V546" s="44" t="s">
        <v>1779</v>
      </c>
      <c r="W546" s="44"/>
      <c r="X546" s="44"/>
      <c r="Y546" s="44"/>
      <c r="Z546" s="44"/>
      <c r="AA546" s="44"/>
      <c r="AB546" s="44" t="s">
        <v>625</v>
      </c>
      <c r="AC546" s="44" t="s">
        <v>626</v>
      </c>
      <c r="AD546" s="44" t="s">
        <v>813</v>
      </c>
      <c r="AE546" s="44" t="s">
        <v>550</v>
      </c>
      <c r="AF546" s="11">
        <f t="shared" si="119"/>
        <v>0</v>
      </c>
      <c r="AG546" s="11">
        <f t="shared" si="120"/>
        <v>0</v>
      </c>
      <c r="AH546" s="11">
        <f t="shared" si="121"/>
        <v>0</v>
      </c>
      <c r="AI546" s="11">
        <f t="shared" si="122"/>
        <v>0</v>
      </c>
      <c r="AJ546" s="11">
        <f t="shared" si="123"/>
        <v>0</v>
      </c>
      <c r="AK546" s="11">
        <f t="shared" si="124"/>
        <v>0</v>
      </c>
      <c r="AL546" s="11" t="str">
        <f t="shared" si="125"/>
        <v/>
      </c>
      <c r="AM546" s="11" t="str">
        <f t="shared" si="126"/>
        <v/>
      </c>
      <c r="AN546" s="11" t="str">
        <f>IF(AND($O546=$B$4,OR($Q546="COMMUN",$Q546=$D$4),$R546="POS"),COUNTIFS($O$83:$O546,$B$4,$Q$83:$Q546,"COMMUN",$R$83:$R546,"POS")+COUNTIFS($O$83:$O546,$B$4,$Q$83:$Q546,$D$4,$R$83:$R546,"POS"),"")</f>
        <v/>
      </c>
      <c r="AO546" s="11" t="str">
        <f t="shared" si="127"/>
        <v/>
      </c>
      <c r="AP546" s="11" t="str">
        <f t="shared" si="128"/>
        <v/>
      </c>
      <c r="AQ546" s="11">
        <f t="shared" si="129"/>
        <v>0</v>
      </c>
    </row>
    <row r="547" spans="12:43" ht="21.95" customHeight="1">
      <c r="L547" s="46"/>
      <c r="M547" s="46"/>
      <c r="N547" s="44" t="s">
        <v>1780</v>
      </c>
      <c r="O547" s="44" t="s">
        <v>277</v>
      </c>
      <c r="P547" s="44">
        <v>5</v>
      </c>
      <c r="Q547" s="44" t="s">
        <v>51</v>
      </c>
      <c r="R547" s="44" t="s">
        <v>52</v>
      </c>
      <c r="S547" s="44">
        <v>0</v>
      </c>
      <c r="T547" s="44">
        <v>0</v>
      </c>
      <c r="U547" s="44" t="s">
        <v>620</v>
      </c>
      <c r="V547" s="44" t="s">
        <v>1781</v>
      </c>
      <c r="W547" s="44"/>
      <c r="X547" s="44"/>
      <c r="Y547" s="44"/>
      <c r="Z547" s="44"/>
      <c r="AA547" s="44"/>
      <c r="AB547" s="44" t="s">
        <v>625</v>
      </c>
      <c r="AC547" s="44" t="s">
        <v>626</v>
      </c>
      <c r="AD547" s="44" t="s">
        <v>813</v>
      </c>
      <c r="AE547" s="44" t="s">
        <v>550</v>
      </c>
      <c r="AF547" s="11">
        <f t="shared" si="119"/>
        <v>0</v>
      </c>
      <c r="AG547" s="11">
        <f t="shared" si="120"/>
        <v>0</v>
      </c>
      <c r="AH547" s="11">
        <f t="shared" si="121"/>
        <v>0</v>
      </c>
      <c r="AI547" s="11">
        <f t="shared" si="122"/>
        <v>0</v>
      </c>
      <c r="AJ547" s="11">
        <f t="shared" si="123"/>
        <v>0</v>
      </c>
      <c r="AK547" s="11">
        <f t="shared" si="124"/>
        <v>0</v>
      </c>
      <c r="AL547" s="11" t="str">
        <f t="shared" si="125"/>
        <v/>
      </c>
      <c r="AM547" s="11" t="str">
        <f t="shared" si="126"/>
        <v/>
      </c>
      <c r="AN547" s="11" t="str">
        <f>IF(AND($O547=$B$4,OR($Q547="COMMUN",$Q547=$D$4),$R547="POS"),COUNTIFS($O$83:$O547,$B$4,$Q$83:$Q547,"COMMUN",$R$83:$R547,"POS")+COUNTIFS($O$83:$O547,$B$4,$Q$83:$Q547,$D$4,$R$83:$R547,"POS"),"")</f>
        <v/>
      </c>
      <c r="AO547" s="11" t="str">
        <f t="shared" si="127"/>
        <v/>
      </c>
      <c r="AP547" s="11" t="str">
        <f t="shared" si="128"/>
        <v/>
      </c>
      <c r="AQ547" s="11">
        <f t="shared" si="129"/>
        <v>0</v>
      </c>
    </row>
    <row r="548" spans="12:43" ht="21.95" customHeight="1">
      <c r="L548" s="46"/>
      <c r="M548" s="46"/>
      <c r="N548" s="44" t="s">
        <v>1782</v>
      </c>
      <c r="O548" s="44" t="s">
        <v>279</v>
      </c>
      <c r="P548" s="44">
        <v>1</v>
      </c>
      <c r="Q548" s="44" t="s">
        <v>51</v>
      </c>
      <c r="R548" s="44" t="s">
        <v>52</v>
      </c>
      <c r="S548" s="44">
        <v>0</v>
      </c>
      <c r="T548" s="44">
        <v>0</v>
      </c>
      <c r="U548" s="44" t="s">
        <v>620</v>
      </c>
      <c r="V548" s="44" t="s">
        <v>1783</v>
      </c>
      <c r="W548" s="44"/>
      <c r="X548" s="44"/>
      <c r="Y548" s="44"/>
      <c r="Z548" s="44"/>
      <c r="AA548" s="44"/>
      <c r="AB548" s="44" t="s">
        <v>625</v>
      </c>
      <c r="AC548" s="44" t="s">
        <v>626</v>
      </c>
      <c r="AD548" s="44" t="s">
        <v>813</v>
      </c>
      <c r="AE548" s="44" t="s">
        <v>550</v>
      </c>
      <c r="AF548" s="11">
        <f t="shared" si="119"/>
        <v>0</v>
      </c>
      <c r="AG548" s="11">
        <f t="shared" si="120"/>
        <v>0</v>
      </c>
      <c r="AH548" s="11">
        <f t="shared" si="121"/>
        <v>0</v>
      </c>
      <c r="AI548" s="11">
        <f t="shared" si="122"/>
        <v>0</v>
      </c>
      <c r="AJ548" s="11">
        <f t="shared" si="123"/>
        <v>0</v>
      </c>
      <c r="AK548" s="11">
        <f t="shared" si="124"/>
        <v>0</v>
      </c>
      <c r="AL548" s="11" t="str">
        <f t="shared" si="125"/>
        <v/>
      </c>
      <c r="AM548" s="11" t="str">
        <f t="shared" si="126"/>
        <v/>
      </c>
      <c r="AN548" s="11" t="str">
        <f>IF(AND($O548=$B$4,OR($Q548="COMMUN",$Q548=$D$4),$R548="POS"),COUNTIFS($O$83:$O548,$B$4,$Q$83:$Q548,"COMMUN",$R$83:$R548,"POS")+COUNTIFS($O$83:$O548,$B$4,$Q$83:$Q548,$D$4,$R$83:$R548,"POS"),"")</f>
        <v/>
      </c>
      <c r="AO548" s="11" t="str">
        <f t="shared" si="127"/>
        <v/>
      </c>
      <c r="AP548" s="11" t="str">
        <f t="shared" si="128"/>
        <v/>
      </c>
      <c r="AQ548" s="11">
        <f t="shared" si="129"/>
        <v>0</v>
      </c>
    </row>
    <row r="549" spans="12:43" ht="21.95" customHeight="1">
      <c r="L549" s="46"/>
      <c r="M549" s="46"/>
      <c r="N549" s="44" t="s">
        <v>1784</v>
      </c>
      <c r="O549" s="44" t="s">
        <v>279</v>
      </c>
      <c r="P549" s="44">
        <v>2</v>
      </c>
      <c r="Q549" s="44" t="s">
        <v>51</v>
      </c>
      <c r="R549" s="44" t="s">
        <v>52</v>
      </c>
      <c r="S549" s="44">
        <v>0</v>
      </c>
      <c r="T549" s="44">
        <v>0</v>
      </c>
      <c r="U549" s="44" t="s">
        <v>620</v>
      </c>
      <c r="V549" s="44" t="s">
        <v>1785</v>
      </c>
      <c r="W549" s="44"/>
      <c r="X549" s="44"/>
      <c r="Y549" s="44"/>
      <c r="Z549" s="44"/>
      <c r="AA549" s="44"/>
      <c r="AB549" s="44" t="s">
        <v>625</v>
      </c>
      <c r="AC549" s="44" t="s">
        <v>626</v>
      </c>
      <c r="AD549" s="44" t="s">
        <v>813</v>
      </c>
      <c r="AE549" s="44" t="s">
        <v>550</v>
      </c>
      <c r="AF549" s="11">
        <f t="shared" si="119"/>
        <v>0</v>
      </c>
      <c r="AG549" s="11">
        <f t="shared" si="120"/>
        <v>0</v>
      </c>
      <c r="AH549" s="11">
        <f t="shared" si="121"/>
        <v>0</v>
      </c>
      <c r="AI549" s="11">
        <f t="shared" si="122"/>
        <v>0</v>
      </c>
      <c r="AJ549" s="11">
        <f t="shared" si="123"/>
        <v>0</v>
      </c>
      <c r="AK549" s="11">
        <f t="shared" si="124"/>
        <v>0</v>
      </c>
      <c r="AL549" s="11" t="str">
        <f t="shared" si="125"/>
        <v/>
      </c>
      <c r="AM549" s="11" t="str">
        <f t="shared" si="126"/>
        <v/>
      </c>
      <c r="AN549" s="11" t="str">
        <f>IF(AND($O549=$B$4,OR($Q549="COMMUN",$Q549=$D$4),$R549="POS"),COUNTIFS($O$83:$O549,$B$4,$Q$83:$Q549,"COMMUN",$R$83:$R549,"POS")+COUNTIFS($O$83:$O549,$B$4,$Q$83:$Q549,$D$4,$R$83:$R549,"POS"),"")</f>
        <v/>
      </c>
      <c r="AO549" s="11" t="str">
        <f t="shared" si="127"/>
        <v/>
      </c>
      <c r="AP549" s="11" t="str">
        <f t="shared" si="128"/>
        <v/>
      </c>
      <c r="AQ549" s="11">
        <f t="shared" si="129"/>
        <v>0</v>
      </c>
    </row>
    <row r="550" spans="12:43" ht="21.95" customHeight="1">
      <c r="L550" s="46"/>
      <c r="M550" s="46"/>
      <c r="N550" s="44" t="s">
        <v>1786</v>
      </c>
      <c r="O550" s="44" t="s">
        <v>279</v>
      </c>
      <c r="P550" s="44">
        <v>3</v>
      </c>
      <c r="Q550" s="44" t="s">
        <v>51</v>
      </c>
      <c r="R550" s="44" t="s">
        <v>52</v>
      </c>
      <c r="S550" s="44">
        <v>0</v>
      </c>
      <c r="T550" s="44">
        <v>0</v>
      </c>
      <c r="U550" s="44" t="s">
        <v>620</v>
      </c>
      <c r="V550" s="44" t="s">
        <v>1787</v>
      </c>
      <c r="W550" s="44"/>
      <c r="X550" s="44"/>
      <c r="Y550" s="44"/>
      <c r="Z550" s="44"/>
      <c r="AA550" s="44"/>
      <c r="AB550" s="44" t="s">
        <v>625</v>
      </c>
      <c r="AC550" s="44" t="s">
        <v>626</v>
      </c>
      <c r="AD550" s="44" t="s">
        <v>813</v>
      </c>
      <c r="AE550" s="44" t="s">
        <v>550</v>
      </c>
      <c r="AF550" s="11">
        <f t="shared" si="119"/>
        <v>0</v>
      </c>
      <c r="AG550" s="11">
        <f t="shared" si="120"/>
        <v>0</v>
      </c>
      <c r="AH550" s="11">
        <f t="shared" si="121"/>
        <v>0</v>
      </c>
      <c r="AI550" s="11">
        <f t="shared" si="122"/>
        <v>0</v>
      </c>
      <c r="AJ550" s="11">
        <f t="shared" si="123"/>
        <v>0</v>
      </c>
      <c r="AK550" s="11">
        <f t="shared" si="124"/>
        <v>0</v>
      </c>
      <c r="AL550" s="11" t="str">
        <f t="shared" si="125"/>
        <v/>
      </c>
      <c r="AM550" s="11" t="str">
        <f t="shared" si="126"/>
        <v/>
      </c>
      <c r="AN550" s="11" t="str">
        <f>IF(AND($O550=$B$4,OR($Q550="COMMUN",$Q550=$D$4),$R550="POS"),COUNTIFS($O$83:$O550,$B$4,$Q$83:$Q550,"COMMUN",$R$83:$R550,"POS")+COUNTIFS($O$83:$O550,$B$4,$Q$83:$Q550,$D$4,$R$83:$R550,"POS"),"")</f>
        <v/>
      </c>
      <c r="AO550" s="11" t="str">
        <f t="shared" si="127"/>
        <v/>
      </c>
      <c r="AP550" s="11" t="str">
        <f t="shared" si="128"/>
        <v/>
      </c>
      <c r="AQ550" s="11">
        <f t="shared" si="129"/>
        <v>0</v>
      </c>
    </row>
    <row r="551" spans="12:43" ht="21.95" customHeight="1">
      <c r="L551" s="46"/>
      <c r="M551" s="46"/>
      <c r="N551" s="44" t="s">
        <v>1788</v>
      </c>
      <c r="O551" s="44" t="s">
        <v>279</v>
      </c>
      <c r="P551" s="44">
        <v>4</v>
      </c>
      <c r="Q551" s="44" t="s">
        <v>51</v>
      </c>
      <c r="R551" s="44" t="s">
        <v>52</v>
      </c>
      <c r="S551" s="44">
        <v>0</v>
      </c>
      <c r="T551" s="44">
        <v>0</v>
      </c>
      <c r="U551" s="44" t="s">
        <v>620</v>
      </c>
      <c r="V551" s="44" t="s">
        <v>1789</v>
      </c>
      <c r="W551" s="44"/>
      <c r="X551" s="44"/>
      <c r="Y551" s="44"/>
      <c r="Z551" s="44"/>
      <c r="AA551" s="44"/>
      <c r="AB551" s="44" t="s">
        <v>625</v>
      </c>
      <c r="AC551" s="44" t="s">
        <v>626</v>
      </c>
      <c r="AD551" s="44" t="s">
        <v>813</v>
      </c>
      <c r="AE551" s="44" t="s">
        <v>550</v>
      </c>
      <c r="AF551" s="11">
        <f t="shared" si="119"/>
        <v>0</v>
      </c>
      <c r="AG551" s="11">
        <f t="shared" si="120"/>
        <v>0</v>
      </c>
      <c r="AH551" s="11">
        <f t="shared" si="121"/>
        <v>0</v>
      </c>
      <c r="AI551" s="11">
        <f t="shared" si="122"/>
        <v>0</v>
      </c>
      <c r="AJ551" s="11">
        <f t="shared" si="123"/>
        <v>0</v>
      </c>
      <c r="AK551" s="11">
        <f t="shared" si="124"/>
        <v>0</v>
      </c>
      <c r="AL551" s="11" t="str">
        <f t="shared" si="125"/>
        <v/>
      </c>
      <c r="AM551" s="11" t="str">
        <f t="shared" si="126"/>
        <v/>
      </c>
      <c r="AN551" s="11" t="str">
        <f>IF(AND($O551=$B$4,OR($Q551="COMMUN",$Q551=$D$4),$R551="POS"),COUNTIFS($O$83:$O551,$B$4,$Q$83:$Q551,"COMMUN",$R$83:$R551,"POS")+COUNTIFS($O$83:$O551,$B$4,$Q$83:$Q551,$D$4,$R$83:$R551,"POS"),"")</f>
        <v/>
      </c>
      <c r="AO551" s="11" t="str">
        <f t="shared" si="127"/>
        <v/>
      </c>
      <c r="AP551" s="11" t="str">
        <f t="shared" si="128"/>
        <v/>
      </c>
      <c r="AQ551" s="11">
        <f t="shared" si="129"/>
        <v>0</v>
      </c>
    </row>
    <row r="552" spans="12:43" ht="21.95" customHeight="1">
      <c r="L552" s="46"/>
      <c r="M552" s="46"/>
      <c r="N552" s="44" t="s">
        <v>1790</v>
      </c>
      <c r="O552" s="44" t="s">
        <v>279</v>
      </c>
      <c r="P552" s="44">
        <v>5</v>
      </c>
      <c r="Q552" s="44" t="s">
        <v>51</v>
      </c>
      <c r="R552" s="44" t="s">
        <v>52</v>
      </c>
      <c r="S552" s="44">
        <v>0</v>
      </c>
      <c r="T552" s="44">
        <v>0</v>
      </c>
      <c r="U552" s="44" t="s">
        <v>620</v>
      </c>
      <c r="V552" s="44" t="s">
        <v>1791</v>
      </c>
      <c r="W552" s="44"/>
      <c r="X552" s="44"/>
      <c r="Y552" s="44"/>
      <c r="Z552" s="44"/>
      <c r="AA552" s="44"/>
      <c r="AB552" s="44" t="s">
        <v>625</v>
      </c>
      <c r="AC552" s="44" t="s">
        <v>626</v>
      </c>
      <c r="AD552" s="44" t="s">
        <v>813</v>
      </c>
      <c r="AE552" s="44" t="s">
        <v>550</v>
      </c>
      <c r="AF552" s="11">
        <f t="shared" si="119"/>
        <v>0</v>
      </c>
      <c r="AG552" s="11">
        <f t="shared" si="120"/>
        <v>0</v>
      </c>
      <c r="AH552" s="11">
        <f t="shared" si="121"/>
        <v>0</v>
      </c>
      <c r="AI552" s="11">
        <f t="shared" si="122"/>
        <v>0</v>
      </c>
      <c r="AJ552" s="11">
        <f t="shared" si="123"/>
        <v>0</v>
      </c>
      <c r="AK552" s="11">
        <f t="shared" si="124"/>
        <v>0</v>
      </c>
      <c r="AL552" s="11" t="str">
        <f t="shared" si="125"/>
        <v/>
      </c>
      <c r="AM552" s="11" t="str">
        <f t="shared" si="126"/>
        <v/>
      </c>
      <c r="AN552" s="11" t="str">
        <f>IF(AND($O552=$B$4,OR($Q552="COMMUN",$Q552=$D$4),$R552="POS"),COUNTIFS($O$83:$O552,$B$4,$Q$83:$Q552,"COMMUN",$R$83:$R552,"POS")+COUNTIFS($O$83:$O552,$B$4,$Q$83:$Q552,$D$4,$R$83:$R552,"POS"),"")</f>
        <v/>
      </c>
      <c r="AO552" s="11" t="str">
        <f t="shared" si="127"/>
        <v/>
      </c>
      <c r="AP552" s="11" t="str">
        <f t="shared" si="128"/>
        <v/>
      </c>
      <c r="AQ552" s="11">
        <f t="shared" si="129"/>
        <v>0</v>
      </c>
    </row>
    <row r="553" spans="12:43" ht="21.95" customHeight="1">
      <c r="L553" s="46"/>
      <c r="M553" s="46"/>
      <c r="N553" s="44" t="s">
        <v>1792</v>
      </c>
      <c r="O553" s="44" t="s">
        <v>281</v>
      </c>
      <c r="P553" s="44">
        <v>1</v>
      </c>
      <c r="Q553" s="44" t="s">
        <v>51</v>
      </c>
      <c r="R553" s="44" t="s">
        <v>52</v>
      </c>
      <c r="S553" s="44">
        <v>0</v>
      </c>
      <c r="T553" s="44">
        <v>0</v>
      </c>
      <c r="U553" s="44" t="s">
        <v>620</v>
      </c>
      <c r="V553" s="44" t="s">
        <v>1793</v>
      </c>
      <c r="W553" s="44"/>
      <c r="X553" s="44"/>
      <c r="Y553" s="44"/>
      <c r="Z553" s="44"/>
      <c r="AA553" s="44"/>
      <c r="AB553" s="44" t="s">
        <v>625</v>
      </c>
      <c r="AC553" s="44" t="s">
        <v>626</v>
      </c>
      <c r="AD553" s="44" t="s">
        <v>813</v>
      </c>
      <c r="AE553" s="44" t="s">
        <v>550</v>
      </c>
      <c r="AF553" s="11">
        <f t="shared" si="119"/>
        <v>0</v>
      </c>
      <c r="AG553" s="11">
        <f t="shared" si="120"/>
        <v>0</v>
      </c>
      <c r="AH553" s="11">
        <f t="shared" si="121"/>
        <v>0</v>
      </c>
      <c r="AI553" s="11">
        <f t="shared" si="122"/>
        <v>0</v>
      </c>
      <c r="AJ553" s="11">
        <f t="shared" si="123"/>
        <v>0</v>
      </c>
      <c r="AK553" s="11">
        <f t="shared" si="124"/>
        <v>0</v>
      </c>
      <c r="AL553" s="11" t="str">
        <f t="shared" si="125"/>
        <v/>
      </c>
      <c r="AM553" s="11" t="str">
        <f t="shared" si="126"/>
        <v/>
      </c>
      <c r="AN553" s="11" t="str">
        <f>IF(AND($O553=$B$4,OR($Q553="COMMUN",$Q553=$D$4),$R553="POS"),COUNTIFS($O$83:$O553,$B$4,$Q$83:$Q553,"COMMUN",$R$83:$R553,"POS")+COUNTIFS($O$83:$O553,$B$4,$Q$83:$Q553,$D$4,$R$83:$R553,"POS"),"")</f>
        <v/>
      </c>
      <c r="AO553" s="11" t="str">
        <f t="shared" si="127"/>
        <v/>
      </c>
      <c r="AP553" s="11" t="str">
        <f t="shared" si="128"/>
        <v/>
      </c>
      <c r="AQ553" s="11">
        <f t="shared" si="129"/>
        <v>0</v>
      </c>
    </row>
    <row r="554" spans="12:43" ht="21.95" customHeight="1">
      <c r="L554" s="46"/>
      <c r="M554" s="46"/>
      <c r="N554" s="44" t="s">
        <v>1794</v>
      </c>
      <c r="O554" s="44" t="s">
        <v>281</v>
      </c>
      <c r="P554" s="44">
        <v>2</v>
      </c>
      <c r="Q554" s="44" t="s">
        <v>51</v>
      </c>
      <c r="R554" s="44" t="s">
        <v>52</v>
      </c>
      <c r="S554" s="44">
        <v>0</v>
      </c>
      <c r="T554" s="44">
        <v>0</v>
      </c>
      <c r="U554" s="44" t="s">
        <v>620</v>
      </c>
      <c r="V554" s="44" t="s">
        <v>1795</v>
      </c>
      <c r="W554" s="44"/>
      <c r="X554" s="44"/>
      <c r="Y554" s="44"/>
      <c r="Z554" s="44"/>
      <c r="AA554" s="44"/>
      <c r="AB554" s="44" t="s">
        <v>625</v>
      </c>
      <c r="AC554" s="44" t="s">
        <v>626</v>
      </c>
      <c r="AD554" s="44" t="s">
        <v>813</v>
      </c>
      <c r="AE554" s="44" t="s">
        <v>550</v>
      </c>
      <c r="AF554" s="11">
        <f t="shared" si="119"/>
        <v>0</v>
      </c>
      <c r="AG554" s="11">
        <f t="shared" si="120"/>
        <v>0</v>
      </c>
      <c r="AH554" s="11">
        <f t="shared" si="121"/>
        <v>0</v>
      </c>
      <c r="AI554" s="11">
        <f t="shared" si="122"/>
        <v>0</v>
      </c>
      <c r="AJ554" s="11">
        <f t="shared" si="123"/>
        <v>0</v>
      </c>
      <c r="AK554" s="11">
        <f t="shared" si="124"/>
        <v>0</v>
      </c>
      <c r="AL554" s="11" t="str">
        <f t="shared" si="125"/>
        <v/>
      </c>
      <c r="AM554" s="11" t="str">
        <f t="shared" si="126"/>
        <v/>
      </c>
      <c r="AN554" s="11" t="str">
        <f>IF(AND($O554=$B$4,OR($Q554="COMMUN",$Q554=$D$4),$R554="POS"),COUNTIFS($O$83:$O554,$B$4,$Q$83:$Q554,"COMMUN",$R$83:$R554,"POS")+COUNTIFS($O$83:$O554,$B$4,$Q$83:$Q554,$D$4,$R$83:$R554,"POS"),"")</f>
        <v/>
      </c>
      <c r="AO554" s="11" t="str">
        <f t="shared" si="127"/>
        <v/>
      </c>
      <c r="AP554" s="11" t="str">
        <f t="shared" si="128"/>
        <v/>
      </c>
      <c r="AQ554" s="11">
        <f t="shared" si="129"/>
        <v>0</v>
      </c>
    </row>
    <row r="555" spans="12:43" ht="21.95" customHeight="1">
      <c r="L555" s="46"/>
      <c r="M555" s="46"/>
      <c r="N555" s="44" t="s">
        <v>1796</v>
      </c>
      <c r="O555" s="44" t="s">
        <v>281</v>
      </c>
      <c r="P555" s="44">
        <v>3</v>
      </c>
      <c r="Q555" s="44" t="s">
        <v>51</v>
      </c>
      <c r="R555" s="44" t="s">
        <v>52</v>
      </c>
      <c r="S555" s="44">
        <v>0</v>
      </c>
      <c r="T555" s="44">
        <v>0</v>
      </c>
      <c r="U555" s="44" t="s">
        <v>620</v>
      </c>
      <c r="V555" s="44" t="s">
        <v>1797</v>
      </c>
      <c r="W555" s="44"/>
      <c r="X555" s="44"/>
      <c r="Y555" s="44"/>
      <c r="Z555" s="44"/>
      <c r="AA555" s="44"/>
      <c r="AB555" s="44" t="s">
        <v>625</v>
      </c>
      <c r="AC555" s="44" t="s">
        <v>626</v>
      </c>
      <c r="AD555" s="44" t="s">
        <v>813</v>
      </c>
      <c r="AE555" s="44" t="s">
        <v>550</v>
      </c>
      <c r="AF555" s="11">
        <f t="shared" si="119"/>
        <v>0</v>
      </c>
      <c r="AG555" s="11">
        <f t="shared" si="120"/>
        <v>0</v>
      </c>
      <c r="AH555" s="11">
        <f t="shared" si="121"/>
        <v>0</v>
      </c>
      <c r="AI555" s="11">
        <f t="shared" si="122"/>
        <v>0</v>
      </c>
      <c r="AJ555" s="11">
        <f t="shared" si="123"/>
        <v>0</v>
      </c>
      <c r="AK555" s="11">
        <f t="shared" si="124"/>
        <v>0</v>
      </c>
      <c r="AL555" s="11" t="str">
        <f t="shared" si="125"/>
        <v/>
      </c>
      <c r="AM555" s="11" t="str">
        <f t="shared" si="126"/>
        <v/>
      </c>
      <c r="AN555" s="11" t="str">
        <f>IF(AND($O555=$B$4,OR($Q555="COMMUN",$Q555=$D$4),$R555="POS"),COUNTIFS($O$83:$O555,$B$4,$Q$83:$Q555,"COMMUN",$R$83:$R555,"POS")+COUNTIFS($O$83:$O555,$B$4,$Q$83:$Q555,$D$4,$R$83:$R555,"POS"),"")</f>
        <v/>
      </c>
      <c r="AO555" s="11" t="str">
        <f t="shared" si="127"/>
        <v/>
      </c>
      <c r="AP555" s="11" t="str">
        <f t="shared" si="128"/>
        <v/>
      </c>
      <c r="AQ555" s="11">
        <f t="shared" si="129"/>
        <v>0</v>
      </c>
    </row>
    <row r="556" spans="12:43" ht="21.95" customHeight="1">
      <c r="L556" s="46"/>
      <c r="M556" s="46"/>
      <c r="N556" s="44" t="s">
        <v>1798</v>
      </c>
      <c r="O556" s="44" t="s">
        <v>281</v>
      </c>
      <c r="P556" s="44">
        <v>4</v>
      </c>
      <c r="Q556" s="44" t="s">
        <v>51</v>
      </c>
      <c r="R556" s="44" t="s">
        <v>52</v>
      </c>
      <c r="S556" s="44">
        <v>0</v>
      </c>
      <c r="T556" s="44">
        <v>0</v>
      </c>
      <c r="U556" s="44" t="s">
        <v>620</v>
      </c>
      <c r="V556" s="44" t="s">
        <v>1799</v>
      </c>
      <c r="W556" s="44"/>
      <c r="X556" s="44"/>
      <c r="Y556" s="44"/>
      <c r="Z556" s="44"/>
      <c r="AA556" s="44"/>
      <c r="AB556" s="44" t="s">
        <v>625</v>
      </c>
      <c r="AC556" s="44" t="s">
        <v>626</v>
      </c>
      <c r="AD556" s="44" t="s">
        <v>813</v>
      </c>
      <c r="AE556" s="44" t="s">
        <v>550</v>
      </c>
      <c r="AF556" s="11">
        <f t="shared" si="119"/>
        <v>0</v>
      </c>
      <c r="AG556" s="11">
        <f t="shared" si="120"/>
        <v>0</v>
      </c>
      <c r="AH556" s="11">
        <f t="shared" si="121"/>
        <v>0</v>
      </c>
      <c r="AI556" s="11">
        <f t="shared" si="122"/>
        <v>0</v>
      </c>
      <c r="AJ556" s="11">
        <f t="shared" si="123"/>
        <v>0</v>
      </c>
      <c r="AK556" s="11">
        <f t="shared" si="124"/>
        <v>0</v>
      </c>
      <c r="AL556" s="11" t="str">
        <f t="shared" si="125"/>
        <v/>
      </c>
      <c r="AM556" s="11" t="str">
        <f t="shared" si="126"/>
        <v/>
      </c>
      <c r="AN556" s="11" t="str">
        <f>IF(AND($O556=$B$4,OR($Q556="COMMUN",$Q556=$D$4),$R556="POS"),COUNTIFS($O$83:$O556,$B$4,$Q$83:$Q556,"COMMUN",$R$83:$R556,"POS")+COUNTIFS($O$83:$O556,$B$4,$Q$83:$Q556,$D$4,$R$83:$R556,"POS"),"")</f>
        <v/>
      </c>
      <c r="AO556" s="11" t="str">
        <f t="shared" si="127"/>
        <v/>
      </c>
      <c r="AP556" s="11" t="str">
        <f t="shared" si="128"/>
        <v/>
      </c>
      <c r="AQ556" s="11">
        <f t="shared" si="129"/>
        <v>0</v>
      </c>
    </row>
    <row r="557" spans="12:43" ht="21.95" customHeight="1">
      <c r="L557" s="46"/>
      <c r="M557" s="46"/>
      <c r="N557" s="44" t="s">
        <v>1800</v>
      </c>
      <c r="O557" s="44" t="s">
        <v>281</v>
      </c>
      <c r="P557" s="44">
        <v>5</v>
      </c>
      <c r="Q557" s="44" t="s">
        <v>51</v>
      </c>
      <c r="R557" s="44" t="s">
        <v>52</v>
      </c>
      <c r="S557" s="44">
        <v>0</v>
      </c>
      <c r="T557" s="44">
        <v>0</v>
      </c>
      <c r="U557" s="44" t="s">
        <v>620</v>
      </c>
      <c r="V557" s="44" t="s">
        <v>1801</v>
      </c>
      <c r="W557" s="44"/>
      <c r="X557" s="44"/>
      <c r="Y557" s="44"/>
      <c r="Z557" s="44"/>
      <c r="AA557" s="44"/>
      <c r="AB557" s="44" t="s">
        <v>625</v>
      </c>
      <c r="AC557" s="44" t="s">
        <v>626</v>
      </c>
      <c r="AD557" s="44" t="s">
        <v>813</v>
      </c>
      <c r="AE557" s="44" t="s">
        <v>550</v>
      </c>
      <c r="AF557" s="11">
        <f t="shared" si="119"/>
        <v>0</v>
      </c>
      <c r="AG557" s="11">
        <f t="shared" si="120"/>
        <v>0</v>
      </c>
      <c r="AH557" s="11">
        <f t="shared" si="121"/>
        <v>0</v>
      </c>
      <c r="AI557" s="11">
        <f t="shared" si="122"/>
        <v>0</v>
      </c>
      <c r="AJ557" s="11">
        <f t="shared" si="123"/>
        <v>0</v>
      </c>
      <c r="AK557" s="11">
        <f t="shared" si="124"/>
        <v>0</v>
      </c>
      <c r="AL557" s="11" t="str">
        <f t="shared" si="125"/>
        <v/>
      </c>
      <c r="AM557" s="11" t="str">
        <f t="shared" si="126"/>
        <v/>
      </c>
      <c r="AN557" s="11" t="str">
        <f>IF(AND($O557=$B$4,OR($Q557="COMMUN",$Q557=$D$4),$R557="POS"),COUNTIFS($O$83:$O557,$B$4,$Q$83:$Q557,"COMMUN",$R$83:$R557,"POS")+COUNTIFS($O$83:$O557,$B$4,$Q$83:$Q557,$D$4,$R$83:$R557,"POS"),"")</f>
        <v/>
      </c>
      <c r="AO557" s="11" t="str">
        <f t="shared" si="127"/>
        <v/>
      </c>
      <c r="AP557" s="11" t="str">
        <f t="shared" si="128"/>
        <v/>
      </c>
      <c r="AQ557" s="11">
        <f t="shared" si="129"/>
        <v>0</v>
      </c>
    </row>
    <row r="558" spans="12:43" ht="21.95" customHeight="1">
      <c r="L558" s="46"/>
      <c r="M558" s="46"/>
      <c r="N558" s="44" t="s">
        <v>1802</v>
      </c>
      <c r="O558" s="44" t="s">
        <v>125</v>
      </c>
      <c r="P558" s="44">
        <v>1</v>
      </c>
      <c r="Q558" s="44" t="s">
        <v>51</v>
      </c>
      <c r="R558" s="44" t="s">
        <v>52</v>
      </c>
      <c r="S558" s="44">
        <v>0</v>
      </c>
      <c r="T558" s="44">
        <v>0</v>
      </c>
      <c r="U558" s="44" t="s">
        <v>620</v>
      </c>
      <c r="V558" s="44" t="s">
        <v>1803</v>
      </c>
      <c r="W558" s="44"/>
      <c r="X558" s="44"/>
      <c r="Y558" s="44"/>
      <c r="Z558" s="44"/>
      <c r="AA558" s="44"/>
      <c r="AB558" s="44" t="s">
        <v>625</v>
      </c>
      <c r="AC558" s="44" t="s">
        <v>626</v>
      </c>
      <c r="AD558" s="44" t="s">
        <v>813</v>
      </c>
      <c r="AE558" s="44" t="s">
        <v>550</v>
      </c>
      <c r="AF558" s="11">
        <f t="shared" si="119"/>
        <v>0</v>
      </c>
      <c r="AG558" s="11">
        <f t="shared" si="120"/>
        <v>0</v>
      </c>
      <c r="AH558" s="11">
        <f t="shared" si="121"/>
        <v>0</v>
      </c>
      <c r="AI558" s="11">
        <f t="shared" si="122"/>
        <v>0</v>
      </c>
      <c r="AJ558" s="11">
        <f t="shared" si="123"/>
        <v>0</v>
      </c>
      <c r="AK558" s="11">
        <f t="shared" si="124"/>
        <v>0</v>
      </c>
      <c r="AL558" s="11" t="str">
        <f t="shared" si="125"/>
        <v/>
      </c>
      <c r="AM558" s="11" t="str">
        <f t="shared" si="126"/>
        <v/>
      </c>
      <c r="AN558" s="11" t="str">
        <f>IF(AND($O558=$B$4,OR($Q558="COMMUN",$Q558=$D$4),$R558="POS"),COUNTIFS($O$83:$O558,$B$4,$Q$83:$Q558,"COMMUN",$R$83:$R558,"POS")+COUNTIFS($O$83:$O558,$B$4,$Q$83:$Q558,$D$4,$R$83:$R558,"POS"),"")</f>
        <v/>
      </c>
      <c r="AO558" s="11" t="str">
        <f t="shared" si="127"/>
        <v/>
      </c>
      <c r="AP558" s="11" t="str">
        <f t="shared" si="128"/>
        <v/>
      </c>
      <c r="AQ558" s="11">
        <f t="shared" si="129"/>
        <v>0</v>
      </c>
    </row>
    <row r="559" spans="12:43" ht="21.95" customHeight="1">
      <c r="L559" s="46"/>
      <c r="M559" s="46"/>
      <c r="N559" s="44" t="s">
        <v>1804</v>
      </c>
      <c r="O559" s="44" t="s">
        <v>125</v>
      </c>
      <c r="P559" s="44">
        <v>2</v>
      </c>
      <c r="Q559" s="44" t="s">
        <v>51</v>
      </c>
      <c r="R559" s="44" t="s">
        <v>52</v>
      </c>
      <c r="S559" s="44">
        <v>0</v>
      </c>
      <c r="T559" s="44">
        <v>0</v>
      </c>
      <c r="U559" s="44" t="s">
        <v>620</v>
      </c>
      <c r="V559" s="44" t="s">
        <v>1805</v>
      </c>
      <c r="W559" s="44"/>
      <c r="X559" s="44"/>
      <c r="Y559" s="44"/>
      <c r="Z559" s="44"/>
      <c r="AA559" s="44"/>
      <c r="AB559" s="44" t="s">
        <v>625</v>
      </c>
      <c r="AC559" s="44" t="s">
        <v>626</v>
      </c>
      <c r="AD559" s="44" t="s">
        <v>813</v>
      </c>
      <c r="AE559" s="44" t="s">
        <v>550</v>
      </c>
      <c r="AF559" s="11">
        <f t="shared" si="119"/>
        <v>0</v>
      </c>
      <c r="AG559" s="11">
        <f t="shared" si="120"/>
        <v>0</v>
      </c>
      <c r="AH559" s="11">
        <f t="shared" si="121"/>
        <v>0</v>
      </c>
      <c r="AI559" s="11">
        <f t="shared" si="122"/>
        <v>0</v>
      </c>
      <c r="AJ559" s="11">
        <f t="shared" si="123"/>
        <v>0</v>
      </c>
      <c r="AK559" s="11">
        <f t="shared" si="124"/>
        <v>0</v>
      </c>
      <c r="AL559" s="11" t="str">
        <f t="shared" si="125"/>
        <v/>
      </c>
      <c r="AM559" s="11" t="str">
        <f t="shared" si="126"/>
        <v/>
      </c>
      <c r="AN559" s="11" t="str">
        <f>IF(AND($O559=$B$4,OR($Q559="COMMUN",$Q559=$D$4),$R559="POS"),COUNTIFS($O$83:$O559,$B$4,$Q$83:$Q559,"COMMUN",$R$83:$R559,"POS")+COUNTIFS($O$83:$O559,$B$4,$Q$83:$Q559,$D$4,$R$83:$R559,"POS"),"")</f>
        <v/>
      </c>
      <c r="AO559" s="11" t="str">
        <f t="shared" si="127"/>
        <v/>
      </c>
      <c r="AP559" s="11" t="str">
        <f t="shared" si="128"/>
        <v/>
      </c>
      <c r="AQ559" s="11">
        <f t="shared" si="129"/>
        <v>0</v>
      </c>
    </row>
    <row r="560" spans="12:43" ht="21.95" customHeight="1">
      <c r="L560" s="46"/>
      <c r="M560" s="46"/>
      <c r="N560" s="44" t="s">
        <v>1806</v>
      </c>
      <c r="O560" s="44" t="s">
        <v>125</v>
      </c>
      <c r="P560" s="44">
        <v>3</v>
      </c>
      <c r="Q560" s="44" t="s">
        <v>51</v>
      </c>
      <c r="R560" s="44" t="s">
        <v>52</v>
      </c>
      <c r="S560" s="44">
        <v>0</v>
      </c>
      <c r="T560" s="44">
        <v>0</v>
      </c>
      <c r="U560" s="44" t="s">
        <v>620</v>
      </c>
      <c r="V560" s="44" t="s">
        <v>1807</v>
      </c>
      <c r="W560" s="44"/>
      <c r="X560" s="44"/>
      <c r="Y560" s="44"/>
      <c r="Z560" s="44"/>
      <c r="AA560" s="44"/>
      <c r="AB560" s="44" t="s">
        <v>625</v>
      </c>
      <c r="AC560" s="44" t="s">
        <v>626</v>
      </c>
      <c r="AD560" s="44" t="s">
        <v>813</v>
      </c>
      <c r="AE560" s="44" t="s">
        <v>550</v>
      </c>
      <c r="AF560" s="11">
        <f t="shared" si="119"/>
        <v>0</v>
      </c>
      <c r="AG560" s="11">
        <f t="shared" si="120"/>
        <v>0</v>
      </c>
      <c r="AH560" s="11">
        <f t="shared" si="121"/>
        <v>0</v>
      </c>
      <c r="AI560" s="11">
        <f t="shared" si="122"/>
        <v>0</v>
      </c>
      <c r="AJ560" s="11">
        <f t="shared" si="123"/>
        <v>0</v>
      </c>
      <c r="AK560" s="11">
        <f t="shared" si="124"/>
        <v>0</v>
      </c>
      <c r="AL560" s="11" t="str">
        <f t="shared" si="125"/>
        <v/>
      </c>
      <c r="AM560" s="11" t="str">
        <f t="shared" si="126"/>
        <v/>
      </c>
      <c r="AN560" s="11" t="str">
        <f>IF(AND($O560=$B$4,OR($Q560="COMMUN",$Q560=$D$4),$R560="POS"),COUNTIFS($O$83:$O560,$B$4,$Q$83:$Q560,"COMMUN",$R$83:$R560,"POS")+COUNTIFS($O$83:$O560,$B$4,$Q$83:$Q560,$D$4,$R$83:$R560,"POS"),"")</f>
        <v/>
      </c>
      <c r="AO560" s="11" t="str">
        <f t="shared" si="127"/>
        <v/>
      </c>
      <c r="AP560" s="11" t="str">
        <f t="shared" si="128"/>
        <v/>
      </c>
      <c r="AQ560" s="11">
        <f t="shared" si="129"/>
        <v>0</v>
      </c>
    </row>
    <row r="561" spans="12:43" ht="21.95" customHeight="1">
      <c r="L561" s="46"/>
      <c r="M561" s="46"/>
      <c r="N561" s="44" t="s">
        <v>1808</v>
      </c>
      <c r="O561" s="44" t="s">
        <v>125</v>
      </c>
      <c r="P561" s="44">
        <v>4</v>
      </c>
      <c r="Q561" s="44" t="s">
        <v>51</v>
      </c>
      <c r="R561" s="44" t="s">
        <v>52</v>
      </c>
      <c r="S561" s="44">
        <v>0</v>
      </c>
      <c r="T561" s="44">
        <v>0</v>
      </c>
      <c r="U561" s="44" t="s">
        <v>620</v>
      </c>
      <c r="V561" s="44" t="s">
        <v>1809</v>
      </c>
      <c r="W561" s="44"/>
      <c r="X561" s="44"/>
      <c r="Y561" s="44"/>
      <c r="Z561" s="44"/>
      <c r="AA561" s="44"/>
      <c r="AB561" s="44" t="s">
        <v>625</v>
      </c>
      <c r="AC561" s="44" t="s">
        <v>626</v>
      </c>
      <c r="AD561" s="44" t="s">
        <v>813</v>
      </c>
      <c r="AE561" s="44" t="s">
        <v>550</v>
      </c>
      <c r="AF561" s="11">
        <f t="shared" si="119"/>
        <v>0</v>
      </c>
      <c r="AG561" s="11">
        <f t="shared" si="120"/>
        <v>0</v>
      </c>
      <c r="AH561" s="11">
        <f t="shared" si="121"/>
        <v>0</v>
      </c>
      <c r="AI561" s="11">
        <f t="shared" si="122"/>
        <v>0</v>
      </c>
      <c r="AJ561" s="11">
        <f t="shared" si="123"/>
        <v>0</v>
      </c>
      <c r="AK561" s="11">
        <f t="shared" si="124"/>
        <v>0</v>
      </c>
      <c r="AL561" s="11" t="str">
        <f t="shared" si="125"/>
        <v/>
      </c>
      <c r="AM561" s="11" t="str">
        <f t="shared" si="126"/>
        <v/>
      </c>
      <c r="AN561" s="11" t="str">
        <f>IF(AND($O561=$B$4,OR($Q561="COMMUN",$Q561=$D$4),$R561="POS"),COUNTIFS($O$83:$O561,$B$4,$Q$83:$Q561,"COMMUN",$R$83:$R561,"POS")+COUNTIFS($O$83:$O561,$B$4,$Q$83:$Q561,$D$4,$R$83:$R561,"POS"),"")</f>
        <v/>
      </c>
      <c r="AO561" s="11" t="str">
        <f t="shared" si="127"/>
        <v/>
      </c>
      <c r="AP561" s="11" t="str">
        <f t="shared" si="128"/>
        <v/>
      </c>
      <c r="AQ561" s="11">
        <f t="shared" si="129"/>
        <v>0</v>
      </c>
    </row>
    <row r="562" spans="12:43" ht="21.95" customHeight="1">
      <c r="L562" s="46"/>
      <c r="M562" s="46"/>
      <c r="N562" s="44" t="s">
        <v>1810</v>
      </c>
      <c r="O562" s="44" t="s">
        <v>125</v>
      </c>
      <c r="P562" s="44">
        <v>5</v>
      </c>
      <c r="Q562" s="44" t="s">
        <v>51</v>
      </c>
      <c r="R562" s="44" t="s">
        <v>52</v>
      </c>
      <c r="S562" s="44">
        <v>0</v>
      </c>
      <c r="T562" s="44">
        <v>0</v>
      </c>
      <c r="U562" s="44" t="s">
        <v>620</v>
      </c>
      <c r="V562" s="44" t="s">
        <v>1811</v>
      </c>
      <c r="W562" s="44"/>
      <c r="X562" s="44"/>
      <c r="Y562" s="44"/>
      <c r="Z562" s="44"/>
      <c r="AA562" s="44"/>
      <c r="AB562" s="44" t="s">
        <v>625</v>
      </c>
      <c r="AC562" s="44" t="s">
        <v>626</v>
      </c>
      <c r="AD562" s="44" t="s">
        <v>813</v>
      </c>
      <c r="AE562" s="44" t="s">
        <v>550</v>
      </c>
      <c r="AF562" s="11">
        <f t="shared" si="119"/>
        <v>0</v>
      </c>
      <c r="AG562" s="11">
        <f t="shared" si="120"/>
        <v>0</v>
      </c>
      <c r="AH562" s="11">
        <f t="shared" si="121"/>
        <v>0</v>
      </c>
      <c r="AI562" s="11">
        <f t="shared" si="122"/>
        <v>0</v>
      </c>
      <c r="AJ562" s="11">
        <f t="shared" si="123"/>
        <v>0</v>
      </c>
      <c r="AK562" s="11">
        <f t="shared" si="124"/>
        <v>0</v>
      </c>
      <c r="AL562" s="11" t="str">
        <f t="shared" si="125"/>
        <v/>
      </c>
      <c r="AM562" s="11" t="str">
        <f t="shared" si="126"/>
        <v/>
      </c>
      <c r="AN562" s="11" t="str">
        <f>IF(AND($O562=$B$4,OR($Q562="COMMUN",$Q562=$D$4),$R562="POS"),COUNTIFS($O$83:$O562,$B$4,$Q$83:$Q562,"COMMUN",$R$83:$R562,"POS")+COUNTIFS($O$83:$O562,$B$4,$Q$83:$Q562,$D$4,$R$83:$R562,"POS"),"")</f>
        <v/>
      </c>
      <c r="AO562" s="11" t="str">
        <f t="shared" si="127"/>
        <v/>
      </c>
      <c r="AP562" s="11" t="str">
        <f t="shared" si="128"/>
        <v/>
      </c>
      <c r="AQ562" s="11">
        <f t="shared" si="129"/>
        <v>0</v>
      </c>
    </row>
    <row r="563" spans="12:43" ht="21.95" customHeight="1">
      <c r="L563" s="46"/>
      <c r="M563" s="46"/>
      <c r="N563" s="44" t="s">
        <v>1812</v>
      </c>
      <c r="O563" s="44" t="s">
        <v>285</v>
      </c>
      <c r="P563" s="44">
        <v>1</v>
      </c>
      <c r="Q563" s="44" t="s">
        <v>51</v>
      </c>
      <c r="R563" s="44" t="s">
        <v>52</v>
      </c>
      <c r="S563" s="44">
        <v>0</v>
      </c>
      <c r="T563" s="44">
        <v>0</v>
      </c>
      <c r="U563" s="44" t="s">
        <v>620</v>
      </c>
      <c r="V563" s="44" t="s">
        <v>1813</v>
      </c>
      <c r="W563" s="44"/>
      <c r="X563" s="44"/>
      <c r="Y563" s="44"/>
      <c r="Z563" s="44"/>
      <c r="AA563" s="44"/>
      <c r="AB563" s="44" t="s">
        <v>625</v>
      </c>
      <c r="AC563" s="44" t="s">
        <v>626</v>
      </c>
      <c r="AD563" s="44" t="s">
        <v>813</v>
      </c>
      <c r="AE563" s="44" t="s">
        <v>550</v>
      </c>
      <c r="AF563" s="11">
        <f t="shared" si="119"/>
        <v>0</v>
      </c>
      <c r="AG563" s="11">
        <f t="shared" si="120"/>
        <v>0</v>
      </c>
      <c r="AH563" s="11">
        <f t="shared" si="121"/>
        <v>0</v>
      </c>
      <c r="AI563" s="11">
        <f t="shared" si="122"/>
        <v>0</v>
      </c>
      <c r="AJ563" s="11">
        <f t="shared" si="123"/>
        <v>0</v>
      </c>
      <c r="AK563" s="11">
        <f t="shared" si="124"/>
        <v>0</v>
      </c>
      <c r="AL563" s="11" t="str">
        <f t="shared" si="125"/>
        <v/>
      </c>
      <c r="AM563" s="11" t="str">
        <f t="shared" si="126"/>
        <v/>
      </c>
      <c r="AN563" s="11" t="str">
        <f>IF(AND($O563=$B$4,OR($Q563="COMMUN",$Q563=$D$4),$R563="POS"),COUNTIFS($O$83:$O563,$B$4,$Q$83:$Q563,"COMMUN",$R$83:$R563,"POS")+COUNTIFS($O$83:$O563,$B$4,$Q$83:$Q563,$D$4,$R$83:$R563,"POS"),"")</f>
        <v/>
      </c>
      <c r="AO563" s="11" t="str">
        <f t="shared" si="127"/>
        <v/>
      </c>
      <c r="AP563" s="11" t="str">
        <f t="shared" si="128"/>
        <v/>
      </c>
      <c r="AQ563" s="11">
        <f t="shared" si="129"/>
        <v>0</v>
      </c>
    </row>
    <row r="564" spans="12:43" ht="21.95" customHeight="1">
      <c r="L564" s="46"/>
      <c r="M564" s="46"/>
      <c r="N564" s="44" t="s">
        <v>1814</v>
      </c>
      <c r="O564" s="44" t="s">
        <v>285</v>
      </c>
      <c r="P564" s="44">
        <v>2</v>
      </c>
      <c r="Q564" s="44" t="s">
        <v>51</v>
      </c>
      <c r="R564" s="44" t="s">
        <v>52</v>
      </c>
      <c r="S564" s="44">
        <v>0</v>
      </c>
      <c r="T564" s="44">
        <v>0</v>
      </c>
      <c r="U564" s="44" t="s">
        <v>620</v>
      </c>
      <c r="V564" s="44" t="s">
        <v>1815</v>
      </c>
      <c r="W564" s="44"/>
      <c r="X564" s="44"/>
      <c r="Y564" s="44"/>
      <c r="Z564" s="44"/>
      <c r="AA564" s="44"/>
      <c r="AB564" s="44" t="s">
        <v>625</v>
      </c>
      <c r="AC564" s="44" t="s">
        <v>626</v>
      </c>
      <c r="AD564" s="44" t="s">
        <v>813</v>
      </c>
      <c r="AE564" s="44" t="s">
        <v>550</v>
      </c>
      <c r="AF564" s="11">
        <f t="shared" si="119"/>
        <v>0</v>
      </c>
      <c r="AG564" s="11">
        <f t="shared" si="120"/>
        <v>0</v>
      </c>
      <c r="AH564" s="11">
        <f t="shared" si="121"/>
        <v>0</v>
      </c>
      <c r="AI564" s="11">
        <f t="shared" si="122"/>
        <v>0</v>
      </c>
      <c r="AJ564" s="11">
        <f t="shared" si="123"/>
        <v>0</v>
      </c>
      <c r="AK564" s="11">
        <f t="shared" si="124"/>
        <v>0</v>
      </c>
      <c r="AL564" s="11" t="str">
        <f t="shared" si="125"/>
        <v/>
      </c>
      <c r="AM564" s="11" t="str">
        <f t="shared" si="126"/>
        <v/>
      </c>
      <c r="AN564" s="11" t="str">
        <f>IF(AND($O564=$B$4,OR($Q564="COMMUN",$Q564=$D$4),$R564="POS"),COUNTIFS($O$83:$O564,$B$4,$Q$83:$Q564,"COMMUN",$R$83:$R564,"POS")+COUNTIFS($O$83:$O564,$B$4,$Q$83:$Q564,$D$4,$R$83:$R564,"POS"),"")</f>
        <v/>
      </c>
      <c r="AO564" s="11" t="str">
        <f t="shared" si="127"/>
        <v/>
      </c>
      <c r="AP564" s="11" t="str">
        <f t="shared" si="128"/>
        <v/>
      </c>
      <c r="AQ564" s="11">
        <f t="shared" si="129"/>
        <v>0</v>
      </c>
    </row>
    <row r="565" spans="12:43" ht="21.95" customHeight="1">
      <c r="L565" s="46"/>
      <c r="M565" s="46"/>
      <c r="N565" s="44" t="s">
        <v>1816</v>
      </c>
      <c r="O565" s="44" t="s">
        <v>285</v>
      </c>
      <c r="P565" s="44">
        <v>3</v>
      </c>
      <c r="Q565" s="44" t="s">
        <v>51</v>
      </c>
      <c r="R565" s="44" t="s">
        <v>52</v>
      </c>
      <c r="S565" s="44">
        <v>0</v>
      </c>
      <c r="T565" s="44">
        <v>0</v>
      </c>
      <c r="U565" s="44" t="s">
        <v>620</v>
      </c>
      <c r="V565" s="44" t="s">
        <v>1817</v>
      </c>
      <c r="W565" s="44"/>
      <c r="X565" s="44"/>
      <c r="Y565" s="44"/>
      <c r="Z565" s="44"/>
      <c r="AA565" s="44"/>
      <c r="AB565" s="44" t="s">
        <v>625</v>
      </c>
      <c r="AC565" s="44" t="s">
        <v>626</v>
      </c>
      <c r="AD565" s="44" t="s">
        <v>813</v>
      </c>
      <c r="AE565" s="44" t="s">
        <v>550</v>
      </c>
      <c r="AF565" s="11">
        <f t="shared" si="119"/>
        <v>0</v>
      </c>
      <c r="AG565" s="11">
        <f t="shared" si="120"/>
        <v>0</v>
      </c>
      <c r="AH565" s="11">
        <f t="shared" si="121"/>
        <v>0</v>
      </c>
      <c r="AI565" s="11">
        <f t="shared" si="122"/>
        <v>0</v>
      </c>
      <c r="AJ565" s="11">
        <f t="shared" si="123"/>
        <v>0</v>
      </c>
      <c r="AK565" s="11">
        <f t="shared" si="124"/>
        <v>0</v>
      </c>
      <c r="AL565" s="11" t="str">
        <f t="shared" si="125"/>
        <v/>
      </c>
      <c r="AM565" s="11" t="str">
        <f t="shared" si="126"/>
        <v/>
      </c>
      <c r="AN565" s="11" t="str">
        <f>IF(AND($O565=$B$4,OR($Q565="COMMUN",$Q565=$D$4),$R565="POS"),COUNTIFS($O$83:$O565,$B$4,$Q$83:$Q565,"COMMUN",$R$83:$R565,"POS")+COUNTIFS($O$83:$O565,$B$4,$Q$83:$Q565,$D$4,$R$83:$R565,"POS"),"")</f>
        <v/>
      </c>
      <c r="AO565" s="11" t="str">
        <f t="shared" si="127"/>
        <v/>
      </c>
      <c r="AP565" s="11" t="str">
        <f t="shared" si="128"/>
        <v/>
      </c>
      <c r="AQ565" s="11">
        <f t="shared" si="129"/>
        <v>0</v>
      </c>
    </row>
    <row r="566" spans="12:43" ht="21.95" customHeight="1">
      <c r="L566" s="46"/>
      <c r="M566" s="46"/>
      <c r="N566" s="44" t="s">
        <v>1818</v>
      </c>
      <c r="O566" s="44" t="s">
        <v>285</v>
      </c>
      <c r="P566" s="44">
        <v>4</v>
      </c>
      <c r="Q566" s="44" t="s">
        <v>51</v>
      </c>
      <c r="R566" s="44" t="s">
        <v>52</v>
      </c>
      <c r="S566" s="44">
        <v>0</v>
      </c>
      <c r="T566" s="44">
        <v>0</v>
      </c>
      <c r="U566" s="44" t="s">
        <v>620</v>
      </c>
      <c r="V566" s="44" t="s">
        <v>1819</v>
      </c>
      <c r="W566" s="44"/>
      <c r="X566" s="44"/>
      <c r="Y566" s="44"/>
      <c r="Z566" s="44"/>
      <c r="AA566" s="44"/>
      <c r="AB566" s="44" t="s">
        <v>625</v>
      </c>
      <c r="AC566" s="44" t="s">
        <v>626</v>
      </c>
      <c r="AD566" s="44" t="s">
        <v>813</v>
      </c>
      <c r="AE566" s="44" t="s">
        <v>550</v>
      </c>
      <c r="AF566" s="11">
        <f t="shared" si="119"/>
        <v>0</v>
      </c>
      <c r="AG566" s="11">
        <f t="shared" si="120"/>
        <v>0</v>
      </c>
      <c r="AH566" s="11">
        <f t="shared" si="121"/>
        <v>0</v>
      </c>
      <c r="AI566" s="11">
        <f t="shared" si="122"/>
        <v>0</v>
      </c>
      <c r="AJ566" s="11">
        <f t="shared" si="123"/>
        <v>0</v>
      </c>
      <c r="AK566" s="11">
        <f t="shared" si="124"/>
        <v>0</v>
      </c>
      <c r="AL566" s="11" t="str">
        <f t="shared" si="125"/>
        <v/>
      </c>
      <c r="AM566" s="11" t="str">
        <f t="shared" si="126"/>
        <v/>
      </c>
      <c r="AN566" s="11" t="str">
        <f>IF(AND($O566=$B$4,OR($Q566="COMMUN",$Q566=$D$4),$R566="POS"),COUNTIFS($O$83:$O566,$B$4,$Q$83:$Q566,"COMMUN",$R$83:$R566,"POS")+COUNTIFS($O$83:$O566,$B$4,$Q$83:$Q566,$D$4,$R$83:$R566,"POS"),"")</f>
        <v/>
      </c>
      <c r="AO566" s="11" t="str">
        <f t="shared" si="127"/>
        <v/>
      </c>
      <c r="AP566" s="11" t="str">
        <f t="shared" si="128"/>
        <v/>
      </c>
      <c r="AQ566" s="11">
        <f t="shared" si="129"/>
        <v>0</v>
      </c>
    </row>
    <row r="567" spans="12:43" ht="21.95" customHeight="1">
      <c r="L567" s="46"/>
      <c r="M567" s="46"/>
      <c r="N567" s="44" t="s">
        <v>1820</v>
      </c>
      <c r="O567" s="44" t="s">
        <v>285</v>
      </c>
      <c r="P567" s="44">
        <v>5</v>
      </c>
      <c r="Q567" s="44" t="s">
        <v>51</v>
      </c>
      <c r="R567" s="44" t="s">
        <v>52</v>
      </c>
      <c r="S567" s="44">
        <v>0</v>
      </c>
      <c r="T567" s="44">
        <v>0</v>
      </c>
      <c r="U567" s="44" t="s">
        <v>620</v>
      </c>
      <c r="V567" s="44" t="s">
        <v>1821</v>
      </c>
      <c r="W567" s="44"/>
      <c r="X567" s="44"/>
      <c r="Y567" s="44"/>
      <c r="Z567" s="44"/>
      <c r="AA567" s="44"/>
      <c r="AB567" s="44" t="s">
        <v>625</v>
      </c>
      <c r="AC567" s="44" t="s">
        <v>626</v>
      </c>
      <c r="AD567" s="44" t="s">
        <v>813</v>
      </c>
      <c r="AE567" s="44" t="s">
        <v>550</v>
      </c>
      <c r="AF567" s="11">
        <f t="shared" si="119"/>
        <v>0</v>
      </c>
      <c r="AG567" s="11">
        <f t="shared" si="120"/>
        <v>0</v>
      </c>
      <c r="AH567" s="11">
        <f t="shared" si="121"/>
        <v>0</v>
      </c>
      <c r="AI567" s="11">
        <f t="shared" si="122"/>
        <v>0</v>
      </c>
      <c r="AJ567" s="11">
        <f t="shared" si="123"/>
        <v>0</v>
      </c>
      <c r="AK567" s="11">
        <f t="shared" si="124"/>
        <v>0</v>
      </c>
      <c r="AL567" s="11" t="str">
        <f t="shared" si="125"/>
        <v/>
      </c>
      <c r="AM567" s="11" t="str">
        <f t="shared" si="126"/>
        <v/>
      </c>
      <c r="AN567" s="11" t="str">
        <f>IF(AND($O567=$B$4,OR($Q567="COMMUN",$Q567=$D$4),$R567="POS"),COUNTIFS($O$83:$O567,$B$4,$Q$83:$Q567,"COMMUN",$R$83:$R567,"POS")+COUNTIFS($O$83:$O567,$B$4,$Q$83:$Q567,$D$4,$R$83:$R567,"POS"),"")</f>
        <v/>
      </c>
      <c r="AO567" s="11" t="str">
        <f t="shared" si="127"/>
        <v/>
      </c>
      <c r="AP567" s="11" t="str">
        <f t="shared" si="128"/>
        <v/>
      </c>
      <c r="AQ567" s="11">
        <f t="shared" si="129"/>
        <v>0</v>
      </c>
    </row>
    <row r="568" spans="12:43" ht="21.95" customHeight="1">
      <c r="L568" s="46"/>
      <c r="M568" s="46"/>
      <c r="N568" s="44" t="s">
        <v>1822</v>
      </c>
      <c r="O568" s="44" t="s">
        <v>128</v>
      </c>
      <c r="P568" s="44">
        <v>1</v>
      </c>
      <c r="Q568" s="44" t="s">
        <v>51</v>
      </c>
      <c r="R568" s="44" t="s">
        <v>52</v>
      </c>
      <c r="S568" s="44">
        <v>0</v>
      </c>
      <c r="T568" s="44">
        <v>0</v>
      </c>
      <c r="U568" s="44" t="s">
        <v>620</v>
      </c>
      <c r="V568" s="44" t="s">
        <v>1823</v>
      </c>
      <c r="W568" s="44"/>
      <c r="X568" s="44"/>
      <c r="Y568" s="44"/>
      <c r="Z568" s="44"/>
      <c r="AA568" s="44"/>
      <c r="AB568" s="44" t="s">
        <v>625</v>
      </c>
      <c r="AC568" s="44" t="s">
        <v>626</v>
      </c>
      <c r="AD568" s="44" t="s">
        <v>813</v>
      </c>
      <c r="AE568" s="44" t="s">
        <v>550</v>
      </c>
      <c r="AF568" s="11">
        <f t="shared" si="119"/>
        <v>0</v>
      </c>
      <c r="AG568" s="11">
        <f t="shared" si="120"/>
        <v>0</v>
      </c>
      <c r="AH568" s="11">
        <f t="shared" si="121"/>
        <v>0</v>
      </c>
      <c r="AI568" s="11">
        <f t="shared" si="122"/>
        <v>0</v>
      </c>
      <c r="AJ568" s="11">
        <f t="shared" si="123"/>
        <v>0</v>
      </c>
      <c r="AK568" s="11">
        <f t="shared" si="124"/>
        <v>0</v>
      </c>
      <c r="AL568" s="11" t="str">
        <f t="shared" si="125"/>
        <v/>
      </c>
      <c r="AM568" s="11" t="str">
        <f t="shared" si="126"/>
        <v/>
      </c>
      <c r="AN568" s="11" t="str">
        <f>IF(AND($O568=$B$4,OR($Q568="COMMUN",$Q568=$D$4),$R568="POS"),COUNTIFS($O$83:$O568,$B$4,$Q$83:$Q568,"COMMUN",$R$83:$R568,"POS")+COUNTIFS($O$83:$O568,$B$4,$Q$83:$Q568,$D$4,$R$83:$R568,"POS"),"")</f>
        <v/>
      </c>
      <c r="AO568" s="11" t="str">
        <f t="shared" si="127"/>
        <v/>
      </c>
      <c r="AP568" s="11" t="str">
        <f t="shared" si="128"/>
        <v/>
      </c>
      <c r="AQ568" s="11">
        <f t="shared" si="129"/>
        <v>0</v>
      </c>
    </row>
    <row r="569" spans="12:43" ht="21.95" customHeight="1">
      <c r="L569" s="46"/>
      <c r="M569" s="46"/>
      <c r="N569" s="44" t="s">
        <v>1824</v>
      </c>
      <c r="O569" s="44" t="s">
        <v>128</v>
      </c>
      <c r="P569" s="44">
        <v>2</v>
      </c>
      <c r="Q569" s="44" t="s">
        <v>51</v>
      </c>
      <c r="R569" s="44" t="s">
        <v>52</v>
      </c>
      <c r="S569" s="44">
        <v>0</v>
      </c>
      <c r="T569" s="44">
        <v>0</v>
      </c>
      <c r="U569" s="44" t="s">
        <v>620</v>
      </c>
      <c r="V569" s="44" t="s">
        <v>1825</v>
      </c>
      <c r="W569" s="44"/>
      <c r="X569" s="44"/>
      <c r="Y569" s="44"/>
      <c r="Z569" s="44"/>
      <c r="AA569" s="44"/>
      <c r="AB569" s="44" t="s">
        <v>625</v>
      </c>
      <c r="AC569" s="44" t="s">
        <v>626</v>
      </c>
      <c r="AD569" s="44" t="s">
        <v>813</v>
      </c>
      <c r="AE569" s="44" t="s">
        <v>550</v>
      </c>
      <c r="AF569" s="11">
        <f t="shared" si="119"/>
        <v>0</v>
      </c>
      <c r="AG569" s="11">
        <f t="shared" si="120"/>
        <v>0</v>
      </c>
      <c r="AH569" s="11">
        <f t="shared" si="121"/>
        <v>0</v>
      </c>
      <c r="AI569" s="11">
        <f t="shared" si="122"/>
        <v>0</v>
      </c>
      <c r="AJ569" s="11">
        <f t="shared" si="123"/>
        <v>0</v>
      </c>
      <c r="AK569" s="11">
        <f t="shared" si="124"/>
        <v>0</v>
      </c>
      <c r="AL569" s="11" t="str">
        <f t="shared" si="125"/>
        <v/>
      </c>
      <c r="AM569" s="11" t="str">
        <f t="shared" si="126"/>
        <v/>
      </c>
      <c r="AN569" s="11" t="str">
        <f>IF(AND($O569=$B$4,OR($Q569="COMMUN",$Q569=$D$4),$R569="POS"),COUNTIFS($O$83:$O569,$B$4,$Q$83:$Q569,"COMMUN",$R$83:$R569,"POS")+COUNTIFS($O$83:$O569,$B$4,$Q$83:$Q569,$D$4,$R$83:$R569,"POS"),"")</f>
        <v/>
      </c>
      <c r="AO569" s="11" t="str">
        <f t="shared" si="127"/>
        <v/>
      </c>
      <c r="AP569" s="11" t="str">
        <f t="shared" si="128"/>
        <v/>
      </c>
      <c r="AQ569" s="11">
        <f t="shared" si="129"/>
        <v>0</v>
      </c>
    </row>
    <row r="570" spans="12:43" ht="21.95" customHeight="1">
      <c r="L570" s="46"/>
      <c r="M570" s="46"/>
      <c r="N570" s="44" t="s">
        <v>1826</v>
      </c>
      <c r="O570" s="44" t="s">
        <v>128</v>
      </c>
      <c r="P570" s="44">
        <v>3</v>
      </c>
      <c r="Q570" s="44" t="s">
        <v>51</v>
      </c>
      <c r="R570" s="44" t="s">
        <v>52</v>
      </c>
      <c r="S570" s="44">
        <v>0</v>
      </c>
      <c r="T570" s="44">
        <v>0</v>
      </c>
      <c r="U570" s="44" t="s">
        <v>620</v>
      </c>
      <c r="V570" s="44" t="s">
        <v>1827</v>
      </c>
      <c r="W570" s="44"/>
      <c r="X570" s="44"/>
      <c r="Y570" s="44"/>
      <c r="Z570" s="44"/>
      <c r="AA570" s="44"/>
      <c r="AB570" s="44" t="s">
        <v>625</v>
      </c>
      <c r="AC570" s="44" t="s">
        <v>626</v>
      </c>
      <c r="AD570" s="44" t="s">
        <v>813</v>
      </c>
      <c r="AE570" s="44" t="s">
        <v>550</v>
      </c>
      <c r="AF570" s="11">
        <f t="shared" si="119"/>
        <v>0</v>
      </c>
      <c r="AG570" s="11">
        <f t="shared" si="120"/>
        <v>0</v>
      </c>
      <c r="AH570" s="11">
        <f t="shared" si="121"/>
        <v>0</v>
      </c>
      <c r="AI570" s="11">
        <f t="shared" si="122"/>
        <v>0</v>
      </c>
      <c r="AJ570" s="11">
        <f t="shared" si="123"/>
        <v>0</v>
      </c>
      <c r="AK570" s="11">
        <f t="shared" si="124"/>
        <v>0</v>
      </c>
      <c r="AL570" s="11" t="str">
        <f t="shared" si="125"/>
        <v/>
      </c>
      <c r="AM570" s="11" t="str">
        <f t="shared" si="126"/>
        <v/>
      </c>
      <c r="AN570" s="11" t="str">
        <f>IF(AND($O570=$B$4,OR($Q570="COMMUN",$Q570=$D$4),$R570="POS"),COUNTIFS($O$83:$O570,$B$4,$Q$83:$Q570,"COMMUN",$R$83:$R570,"POS")+COUNTIFS($O$83:$O570,$B$4,$Q$83:$Q570,$D$4,$R$83:$R570,"POS"),"")</f>
        <v/>
      </c>
      <c r="AO570" s="11" t="str">
        <f t="shared" si="127"/>
        <v/>
      </c>
      <c r="AP570" s="11" t="str">
        <f t="shared" si="128"/>
        <v/>
      </c>
      <c r="AQ570" s="11">
        <f t="shared" si="129"/>
        <v>0</v>
      </c>
    </row>
    <row r="571" spans="12:43" ht="21.95" customHeight="1">
      <c r="L571" s="46"/>
      <c r="M571" s="46"/>
      <c r="N571" s="44" t="s">
        <v>1828</v>
      </c>
      <c r="O571" s="44" t="s">
        <v>128</v>
      </c>
      <c r="P571" s="44">
        <v>4</v>
      </c>
      <c r="Q571" s="44" t="s">
        <v>51</v>
      </c>
      <c r="R571" s="44" t="s">
        <v>52</v>
      </c>
      <c r="S571" s="44">
        <v>0</v>
      </c>
      <c r="T571" s="44">
        <v>0</v>
      </c>
      <c r="U571" s="44" t="s">
        <v>620</v>
      </c>
      <c r="V571" s="44" t="s">
        <v>1829</v>
      </c>
      <c r="W571" s="44"/>
      <c r="X571" s="44"/>
      <c r="Y571" s="44"/>
      <c r="Z571" s="44"/>
      <c r="AA571" s="44"/>
      <c r="AB571" s="44" t="s">
        <v>625</v>
      </c>
      <c r="AC571" s="44" t="s">
        <v>626</v>
      </c>
      <c r="AD571" s="44" t="s">
        <v>813</v>
      </c>
      <c r="AE571" s="44" t="s">
        <v>550</v>
      </c>
      <c r="AF571" s="11">
        <f t="shared" si="119"/>
        <v>0</v>
      </c>
      <c r="AG571" s="11">
        <f t="shared" si="120"/>
        <v>0</v>
      </c>
      <c r="AH571" s="11">
        <f t="shared" si="121"/>
        <v>0</v>
      </c>
      <c r="AI571" s="11">
        <f t="shared" si="122"/>
        <v>0</v>
      </c>
      <c r="AJ571" s="11">
        <f t="shared" si="123"/>
        <v>0</v>
      </c>
      <c r="AK571" s="11">
        <f t="shared" si="124"/>
        <v>0</v>
      </c>
      <c r="AL571" s="11" t="str">
        <f t="shared" si="125"/>
        <v/>
      </c>
      <c r="AM571" s="11" t="str">
        <f t="shared" si="126"/>
        <v/>
      </c>
      <c r="AN571" s="11" t="str">
        <f>IF(AND($O571=$B$4,OR($Q571="COMMUN",$Q571=$D$4),$R571="POS"),COUNTIFS($O$83:$O571,$B$4,$Q$83:$Q571,"COMMUN",$R$83:$R571,"POS")+COUNTIFS($O$83:$O571,$B$4,$Q$83:$Q571,$D$4,$R$83:$R571,"POS"),"")</f>
        <v/>
      </c>
      <c r="AO571" s="11" t="str">
        <f t="shared" si="127"/>
        <v/>
      </c>
      <c r="AP571" s="11" t="str">
        <f t="shared" si="128"/>
        <v/>
      </c>
      <c r="AQ571" s="11">
        <f t="shared" si="129"/>
        <v>0</v>
      </c>
    </row>
    <row r="572" spans="12:43" ht="21.95" customHeight="1">
      <c r="L572" s="46"/>
      <c r="M572" s="46"/>
      <c r="N572" s="44" t="s">
        <v>1830</v>
      </c>
      <c r="O572" s="44" t="s">
        <v>128</v>
      </c>
      <c r="P572" s="44">
        <v>5</v>
      </c>
      <c r="Q572" s="44" t="s">
        <v>51</v>
      </c>
      <c r="R572" s="44" t="s">
        <v>52</v>
      </c>
      <c r="S572" s="44">
        <v>0</v>
      </c>
      <c r="T572" s="44">
        <v>0</v>
      </c>
      <c r="U572" s="44" t="s">
        <v>620</v>
      </c>
      <c r="V572" s="44" t="s">
        <v>1831</v>
      </c>
      <c r="W572" s="44"/>
      <c r="X572" s="44"/>
      <c r="Y572" s="44"/>
      <c r="Z572" s="44"/>
      <c r="AA572" s="44"/>
      <c r="AB572" s="44" t="s">
        <v>625</v>
      </c>
      <c r="AC572" s="44" t="s">
        <v>626</v>
      </c>
      <c r="AD572" s="44" t="s">
        <v>813</v>
      </c>
      <c r="AE572" s="44" t="s">
        <v>550</v>
      </c>
      <c r="AF572" s="11">
        <f t="shared" si="119"/>
        <v>0</v>
      </c>
      <c r="AG572" s="11">
        <f t="shared" si="120"/>
        <v>0</v>
      </c>
      <c r="AH572" s="11">
        <f t="shared" si="121"/>
        <v>0</v>
      </c>
      <c r="AI572" s="11">
        <f t="shared" si="122"/>
        <v>0</v>
      </c>
      <c r="AJ572" s="11">
        <f t="shared" si="123"/>
        <v>0</v>
      </c>
      <c r="AK572" s="11">
        <f t="shared" si="124"/>
        <v>0</v>
      </c>
      <c r="AL572" s="11" t="str">
        <f t="shared" si="125"/>
        <v/>
      </c>
      <c r="AM572" s="11" t="str">
        <f t="shared" si="126"/>
        <v/>
      </c>
      <c r="AN572" s="11" t="str">
        <f>IF(AND($O572=$B$4,OR($Q572="COMMUN",$Q572=$D$4),$R572="POS"),COUNTIFS($O$83:$O572,$B$4,$Q$83:$Q572,"COMMUN",$R$83:$R572,"POS")+COUNTIFS($O$83:$O572,$B$4,$Q$83:$Q572,$D$4,$R$83:$R572,"POS"),"")</f>
        <v/>
      </c>
      <c r="AO572" s="11" t="str">
        <f t="shared" si="127"/>
        <v/>
      </c>
      <c r="AP572" s="11" t="str">
        <f t="shared" si="128"/>
        <v/>
      </c>
      <c r="AQ572" s="11">
        <f t="shared" si="129"/>
        <v>0</v>
      </c>
    </row>
    <row r="573" spans="12:43" ht="21.95" customHeight="1">
      <c r="L573" s="46"/>
      <c r="M573" s="46"/>
      <c r="N573" s="44" t="s">
        <v>1832</v>
      </c>
      <c r="O573" s="44" t="s">
        <v>289</v>
      </c>
      <c r="P573" s="44">
        <v>1</v>
      </c>
      <c r="Q573" s="44" t="s">
        <v>51</v>
      </c>
      <c r="R573" s="44" t="s">
        <v>52</v>
      </c>
      <c r="S573" s="44">
        <v>0</v>
      </c>
      <c r="T573" s="44">
        <v>0</v>
      </c>
      <c r="U573" s="44" t="s">
        <v>620</v>
      </c>
      <c r="V573" s="44" t="s">
        <v>1833</v>
      </c>
      <c r="W573" s="44"/>
      <c r="X573" s="44"/>
      <c r="Y573" s="44"/>
      <c r="Z573" s="44"/>
      <c r="AA573" s="44"/>
      <c r="AB573" s="44" t="s">
        <v>625</v>
      </c>
      <c r="AC573" s="44" t="s">
        <v>626</v>
      </c>
      <c r="AD573" s="44" t="s">
        <v>813</v>
      </c>
      <c r="AE573" s="44" t="s">
        <v>550</v>
      </c>
      <c r="AF573" s="11">
        <f t="shared" si="119"/>
        <v>0</v>
      </c>
      <c r="AG573" s="11">
        <f t="shared" si="120"/>
        <v>0</v>
      </c>
      <c r="AH573" s="11">
        <f t="shared" si="121"/>
        <v>0</v>
      </c>
      <c r="AI573" s="11">
        <f t="shared" si="122"/>
        <v>0</v>
      </c>
      <c r="AJ573" s="11">
        <f t="shared" si="123"/>
        <v>0</v>
      </c>
      <c r="AK573" s="11">
        <f t="shared" si="124"/>
        <v>0</v>
      </c>
      <c r="AL573" s="11" t="str">
        <f t="shared" si="125"/>
        <v/>
      </c>
      <c r="AM573" s="11" t="str">
        <f t="shared" si="126"/>
        <v/>
      </c>
      <c r="AN573" s="11" t="str">
        <f>IF(AND($O573=$B$4,OR($Q573="COMMUN",$Q573=$D$4),$R573="POS"),COUNTIFS($O$83:$O573,$B$4,$Q$83:$Q573,"COMMUN",$R$83:$R573,"POS")+COUNTIFS($O$83:$O573,$B$4,$Q$83:$Q573,$D$4,$R$83:$R573,"POS"),"")</f>
        <v/>
      </c>
      <c r="AO573" s="11" t="str">
        <f t="shared" si="127"/>
        <v/>
      </c>
      <c r="AP573" s="11" t="str">
        <f t="shared" si="128"/>
        <v/>
      </c>
      <c r="AQ573" s="11">
        <f t="shared" si="129"/>
        <v>0</v>
      </c>
    </row>
    <row r="574" spans="12:43" ht="21.95" customHeight="1">
      <c r="L574" s="46"/>
      <c r="M574" s="46"/>
      <c r="N574" s="44" t="s">
        <v>1834</v>
      </c>
      <c r="O574" s="44" t="s">
        <v>289</v>
      </c>
      <c r="P574" s="44">
        <v>2</v>
      </c>
      <c r="Q574" s="44" t="s">
        <v>51</v>
      </c>
      <c r="R574" s="44" t="s">
        <v>52</v>
      </c>
      <c r="S574" s="44">
        <v>0</v>
      </c>
      <c r="T574" s="44">
        <v>0</v>
      </c>
      <c r="U574" s="44" t="s">
        <v>620</v>
      </c>
      <c r="V574" s="44" t="s">
        <v>1835</v>
      </c>
      <c r="W574" s="44"/>
      <c r="X574" s="44"/>
      <c r="Y574" s="44"/>
      <c r="Z574" s="44"/>
      <c r="AA574" s="44"/>
      <c r="AB574" s="44" t="s">
        <v>625</v>
      </c>
      <c r="AC574" s="44" t="s">
        <v>626</v>
      </c>
      <c r="AD574" s="44" t="s">
        <v>813</v>
      </c>
      <c r="AE574" s="44" t="s">
        <v>550</v>
      </c>
      <c r="AF574" s="11">
        <f t="shared" si="119"/>
        <v>0</v>
      </c>
      <c r="AG574" s="11">
        <f t="shared" si="120"/>
        <v>0</v>
      </c>
      <c r="AH574" s="11">
        <f t="shared" si="121"/>
        <v>0</v>
      </c>
      <c r="AI574" s="11">
        <f t="shared" si="122"/>
        <v>0</v>
      </c>
      <c r="AJ574" s="11">
        <f t="shared" si="123"/>
        <v>0</v>
      </c>
      <c r="AK574" s="11">
        <f t="shared" si="124"/>
        <v>0</v>
      </c>
      <c r="AL574" s="11" t="str">
        <f t="shared" si="125"/>
        <v/>
      </c>
      <c r="AM574" s="11" t="str">
        <f t="shared" si="126"/>
        <v/>
      </c>
      <c r="AN574" s="11" t="str">
        <f>IF(AND($O574=$B$4,OR($Q574="COMMUN",$Q574=$D$4),$R574="POS"),COUNTIFS($O$83:$O574,$B$4,$Q$83:$Q574,"COMMUN",$R$83:$R574,"POS")+COUNTIFS($O$83:$O574,$B$4,$Q$83:$Q574,$D$4,$R$83:$R574,"POS"),"")</f>
        <v/>
      </c>
      <c r="AO574" s="11" t="str">
        <f t="shared" si="127"/>
        <v/>
      </c>
      <c r="AP574" s="11" t="str">
        <f t="shared" si="128"/>
        <v/>
      </c>
      <c r="AQ574" s="11">
        <f t="shared" si="129"/>
        <v>0</v>
      </c>
    </row>
    <row r="575" spans="12:43" ht="21.95" customHeight="1">
      <c r="L575" s="46"/>
      <c r="M575" s="46"/>
      <c r="N575" s="44" t="s">
        <v>1836</v>
      </c>
      <c r="O575" s="44" t="s">
        <v>289</v>
      </c>
      <c r="P575" s="44">
        <v>3</v>
      </c>
      <c r="Q575" s="44" t="s">
        <v>51</v>
      </c>
      <c r="R575" s="44" t="s">
        <v>52</v>
      </c>
      <c r="S575" s="44">
        <v>0</v>
      </c>
      <c r="T575" s="44">
        <v>0</v>
      </c>
      <c r="U575" s="44" t="s">
        <v>620</v>
      </c>
      <c r="V575" s="44" t="s">
        <v>1837</v>
      </c>
      <c r="W575" s="44"/>
      <c r="X575" s="44"/>
      <c r="Y575" s="44"/>
      <c r="Z575" s="44"/>
      <c r="AA575" s="44"/>
      <c r="AB575" s="44" t="s">
        <v>625</v>
      </c>
      <c r="AC575" s="44" t="s">
        <v>626</v>
      </c>
      <c r="AD575" s="44" t="s">
        <v>813</v>
      </c>
      <c r="AE575" s="44" t="s">
        <v>550</v>
      </c>
      <c r="AF575" s="11">
        <f t="shared" si="119"/>
        <v>0</v>
      </c>
      <c r="AG575" s="11">
        <f t="shared" si="120"/>
        <v>0</v>
      </c>
      <c r="AH575" s="11">
        <f t="shared" si="121"/>
        <v>0</v>
      </c>
      <c r="AI575" s="11">
        <f t="shared" si="122"/>
        <v>0</v>
      </c>
      <c r="AJ575" s="11">
        <f t="shared" si="123"/>
        <v>0</v>
      </c>
      <c r="AK575" s="11">
        <f t="shared" si="124"/>
        <v>0</v>
      </c>
      <c r="AL575" s="11" t="str">
        <f t="shared" si="125"/>
        <v/>
      </c>
      <c r="AM575" s="11" t="str">
        <f t="shared" si="126"/>
        <v/>
      </c>
      <c r="AN575" s="11" t="str">
        <f>IF(AND($O575=$B$4,OR($Q575="COMMUN",$Q575=$D$4),$R575="POS"),COUNTIFS($O$83:$O575,$B$4,$Q$83:$Q575,"COMMUN",$R$83:$R575,"POS")+COUNTIFS($O$83:$O575,$B$4,$Q$83:$Q575,$D$4,$R$83:$R575,"POS"),"")</f>
        <v/>
      </c>
      <c r="AO575" s="11" t="str">
        <f t="shared" si="127"/>
        <v/>
      </c>
      <c r="AP575" s="11" t="str">
        <f t="shared" si="128"/>
        <v/>
      </c>
      <c r="AQ575" s="11">
        <f t="shared" si="129"/>
        <v>0</v>
      </c>
    </row>
    <row r="576" spans="12:43" ht="21.95" customHeight="1">
      <c r="L576" s="46"/>
      <c r="M576" s="46"/>
      <c r="N576" s="44" t="s">
        <v>1838</v>
      </c>
      <c r="O576" s="44" t="s">
        <v>289</v>
      </c>
      <c r="P576" s="44">
        <v>4</v>
      </c>
      <c r="Q576" s="44" t="s">
        <v>51</v>
      </c>
      <c r="R576" s="44" t="s">
        <v>52</v>
      </c>
      <c r="S576" s="44">
        <v>0</v>
      </c>
      <c r="T576" s="44">
        <v>0</v>
      </c>
      <c r="U576" s="44" t="s">
        <v>620</v>
      </c>
      <c r="V576" s="44" t="s">
        <v>1839</v>
      </c>
      <c r="W576" s="44"/>
      <c r="X576" s="44"/>
      <c r="Y576" s="44"/>
      <c r="Z576" s="44"/>
      <c r="AA576" s="44"/>
      <c r="AB576" s="44" t="s">
        <v>625</v>
      </c>
      <c r="AC576" s="44" t="s">
        <v>626</v>
      </c>
      <c r="AD576" s="44" t="s">
        <v>813</v>
      </c>
      <c r="AE576" s="44" t="s">
        <v>550</v>
      </c>
      <c r="AF576" s="11">
        <f t="shared" si="119"/>
        <v>0</v>
      </c>
      <c r="AG576" s="11">
        <f t="shared" si="120"/>
        <v>0</v>
      </c>
      <c r="AH576" s="11">
        <f t="shared" si="121"/>
        <v>0</v>
      </c>
      <c r="AI576" s="11">
        <f t="shared" si="122"/>
        <v>0</v>
      </c>
      <c r="AJ576" s="11">
        <f t="shared" si="123"/>
        <v>0</v>
      </c>
      <c r="AK576" s="11">
        <f t="shared" si="124"/>
        <v>0</v>
      </c>
      <c r="AL576" s="11" t="str">
        <f t="shared" si="125"/>
        <v/>
      </c>
      <c r="AM576" s="11" t="str">
        <f t="shared" si="126"/>
        <v/>
      </c>
      <c r="AN576" s="11" t="str">
        <f>IF(AND($O576=$B$4,OR($Q576="COMMUN",$Q576=$D$4),$R576="POS"),COUNTIFS($O$83:$O576,$B$4,$Q$83:$Q576,"COMMUN",$R$83:$R576,"POS")+COUNTIFS($O$83:$O576,$B$4,$Q$83:$Q576,$D$4,$R$83:$R576,"POS"),"")</f>
        <v/>
      </c>
      <c r="AO576" s="11" t="str">
        <f t="shared" si="127"/>
        <v/>
      </c>
      <c r="AP576" s="11" t="str">
        <f t="shared" si="128"/>
        <v/>
      </c>
      <c r="AQ576" s="11">
        <f t="shared" si="129"/>
        <v>0</v>
      </c>
    </row>
    <row r="577" spans="12:43" ht="21.95" customHeight="1">
      <c r="L577" s="46"/>
      <c r="M577" s="46"/>
      <c r="N577" s="44" t="s">
        <v>1840</v>
      </c>
      <c r="O577" s="44" t="s">
        <v>289</v>
      </c>
      <c r="P577" s="44">
        <v>5</v>
      </c>
      <c r="Q577" s="44" t="s">
        <v>51</v>
      </c>
      <c r="R577" s="44" t="s">
        <v>52</v>
      </c>
      <c r="S577" s="44">
        <v>0</v>
      </c>
      <c r="T577" s="44">
        <v>0</v>
      </c>
      <c r="U577" s="44" t="s">
        <v>620</v>
      </c>
      <c r="V577" s="44" t="s">
        <v>1841</v>
      </c>
      <c r="W577" s="44"/>
      <c r="X577" s="44"/>
      <c r="Y577" s="44"/>
      <c r="Z577" s="44"/>
      <c r="AA577" s="44"/>
      <c r="AB577" s="44" t="s">
        <v>625</v>
      </c>
      <c r="AC577" s="44" t="s">
        <v>626</v>
      </c>
      <c r="AD577" s="44" t="s">
        <v>813</v>
      </c>
      <c r="AE577" s="44" t="s">
        <v>550</v>
      </c>
      <c r="AF577" s="11">
        <f t="shared" si="119"/>
        <v>0</v>
      </c>
      <c r="AG577" s="11">
        <f t="shared" si="120"/>
        <v>0</v>
      </c>
      <c r="AH577" s="11">
        <f t="shared" si="121"/>
        <v>0</v>
      </c>
      <c r="AI577" s="11">
        <f t="shared" si="122"/>
        <v>0</v>
      </c>
      <c r="AJ577" s="11">
        <f t="shared" si="123"/>
        <v>0</v>
      </c>
      <c r="AK577" s="11">
        <f t="shared" si="124"/>
        <v>0</v>
      </c>
      <c r="AL577" s="11" t="str">
        <f t="shared" si="125"/>
        <v/>
      </c>
      <c r="AM577" s="11" t="str">
        <f t="shared" si="126"/>
        <v/>
      </c>
      <c r="AN577" s="11" t="str">
        <f>IF(AND($O577=$B$4,OR($Q577="COMMUN",$Q577=$D$4),$R577="POS"),COUNTIFS($O$83:$O577,$B$4,$Q$83:$Q577,"COMMUN",$R$83:$R577,"POS")+COUNTIFS($O$83:$O577,$B$4,$Q$83:$Q577,$D$4,$R$83:$R577,"POS"),"")</f>
        <v/>
      </c>
      <c r="AO577" s="11" t="str">
        <f t="shared" si="127"/>
        <v/>
      </c>
      <c r="AP577" s="11" t="str">
        <f t="shared" si="128"/>
        <v/>
      </c>
      <c r="AQ577" s="11">
        <f t="shared" si="129"/>
        <v>0</v>
      </c>
    </row>
    <row r="578" spans="12:43" ht="21.95" customHeight="1">
      <c r="L578" s="46"/>
      <c r="M578" s="46"/>
      <c r="N578" s="44" t="s">
        <v>1842</v>
      </c>
      <c r="O578" s="44" t="s">
        <v>291</v>
      </c>
      <c r="P578" s="44">
        <v>1</v>
      </c>
      <c r="Q578" s="44" t="s">
        <v>51</v>
      </c>
      <c r="R578" s="44" t="s">
        <v>52</v>
      </c>
      <c r="S578" s="44">
        <v>0</v>
      </c>
      <c r="T578" s="44">
        <v>0</v>
      </c>
      <c r="U578" s="44" t="s">
        <v>620</v>
      </c>
      <c r="V578" s="44" t="s">
        <v>1843</v>
      </c>
      <c r="W578" s="44"/>
      <c r="X578" s="44"/>
      <c r="Y578" s="44"/>
      <c r="Z578" s="44"/>
      <c r="AA578" s="44"/>
      <c r="AB578" s="44" t="s">
        <v>625</v>
      </c>
      <c r="AC578" s="44" t="s">
        <v>626</v>
      </c>
      <c r="AD578" s="44" t="s">
        <v>813</v>
      </c>
      <c r="AE578" s="44" t="s">
        <v>550</v>
      </c>
      <c r="AF578" s="11">
        <f t="shared" si="119"/>
        <v>0</v>
      </c>
      <c r="AG578" s="11">
        <f t="shared" si="120"/>
        <v>0</v>
      </c>
      <c r="AH578" s="11">
        <f t="shared" si="121"/>
        <v>0</v>
      </c>
      <c r="AI578" s="11">
        <f t="shared" si="122"/>
        <v>0</v>
      </c>
      <c r="AJ578" s="11">
        <f t="shared" si="123"/>
        <v>0</v>
      </c>
      <c r="AK578" s="11">
        <f t="shared" si="124"/>
        <v>0</v>
      </c>
      <c r="AL578" s="11" t="str">
        <f t="shared" si="125"/>
        <v/>
      </c>
      <c r="AM578" s="11" t="str">
        <f t="shared" si="126"/>
        <v/>
      </c>
      <c r="AN578" s="11" t="str">
        <f>IF(AND($O578=$B$4,OR($Q578="COMMUN",$Q578=$D$4),$R578="POS"),COUNTIFS($O$83:$O578,$B$4,$Q$83:$Q578,"COMMUN",$R$83:$R578,"POS")+COUNTIFS($O$83:$O578,$B$4,$Q$83:$Q578,$D$4,$R$83:$R578,"POS"),"")</f>
        <v/>
      </c>
      <c r="AO578" s="11" t="str">
        <f t="shared" si="127"/>
        <v/>
      </c>
      <c r="AP578" s="11" t="str">
        <f t="shared" si="128"/>
        <v/>
      </c>
      <c r="AQ578" s="11">
        <f t="shared" si="129"/>
        <v>0</v>
      </c>
    </row>
    <row r="579" spans="12:43" ht="21.95" customHeight="1">
      <c r="L579" s="46"/>
      <c r="M579" s="46"/>
      <c r="N579" s="44" t="s">
        <v>1844</v>
      </c>
      <c r="O579" s="44" t="s">
        <v>291</v>
      </c>
      <c r="P579" s="44">
        <v>2</v>
      </c>
      <c r="Q579" s="44" t="s">
        <v>51</v>
      </c>
      <c r="R579" s="44" t="s">
        <v>52</v>
      </c>
      <c r="S579" s="44">
        <v>0</v>
      </c>
      <c r="T579" s="44">
        <v>0</v>
      </c>
      <c r="U579" s="44" t="s">
        <v>620</v>
      </c>
      <c r="V579" s="44" t="s">
        <v>1845</v>
      </c>
      <c r="W579" s="44"/>
      <c r="X579" s="44"/>
      <c r="Y579" s="44"/>
      <c r="Z579" s="44"/>
      <c r="AA579" s="44"/>
      <c r="AB579" s="44" t="s">
        <v>625</v>
      </c>
      <c r="AC579" s="44" t="s">
        <v>626</v>
      </c>
      <c r="AD579" s="44" t="s">
        <v>813</v>
      </c>
      <c r="AE579" s="44" t="s">
        <v>550</v>
      </c>
      <c r="AF579" s="11">
        <f t="shared" si="119"/>
        <v>0</v>
      </c>
      <c r="AG579" s="11">
        <f t="shared" si="120"/>
        <v>0</v>
      </c>
      <c r="AH579" s="11">
        <f t="shared" si="121"/>
        <v>0</v>
      </c>
      <c r="AI579" s="11">
        <f t="shared" si="122"/>
        <v>0</v>
      </c>
      <c r="AJ579" s="11">
        <f t="shared" si="123"/>
        <v>0</v>
      </c>
      <c r="AK579" s="11">
        <f t="shared" si="124"/>
        <v>0</v>
      </c>
      <c r="AL579" s="11" t="str">
        <f t="shared" si="125"/>
        <v/>
      </c>
      <c r="AM579" s="11" t="str">
        <f t="shared" si="126"/>
        <v/>
      </c>
      <c r="AN579" s="11" t="str">
        <f>IF(AND($O579=$B$4,OR($Q579="COMMUN",$Q579=$D$4),$R579="POS"),COUNTIFS($O$83:$O579,$B$4,$Q$83:$Q579,"COMMUN",$R$83:$R579,"POS")+COUNTIFS($O$83:$O579,$B$4,$Q$83:$Q579,$D$4,$R$83:$R579,"POS"),"")</f>
        <v/>
      </c>
      <c r="AO579" s="11" t="str">
        <f t="shared" si="127"/>
        <v/>
      </c>
      <c r="AP579" s="11" t="str">
        <f t="shared" si="128"/>
        <v/>
      </c>
      <c r="AQ579" s="11">
        <f t="shared" si="129"/>
        <v>0</v>
      </c>
    </row>
    <row r="580" spans="12:43" ht="21.95" customHeight="1">
      <c r="L580" s="46"/>
      <c r="M580" s="46"/>
      <c r="N580" s="44" t="s">
        <v>1846</v>
      </c>
      <c r="O580" s="44" t="s">
        <v>291</v>
      </c>
      <c r="P580" s="44">
        <v>3</v>
      </c>
      <c r="Q580" s="44" t="s">
        <v>51</v>
      </c>
      <c r="R580" s="44" t="s">
        <v>52</v>
      </c>
      <c r="S580" s="44">
        <v>0</v>
      </c>
      <c r="T580" s="44">
        <v>0</v>
      </c>
      <c r="U580" s="44" t="s">
        <v>620</v>
      </c>
      <c r="V580" s="44" t="s">
        <v>1847</v>
      </c>
      <c r="W580" s="44"/>
      <c r="X580" s="44"/>
      <c r="Y580" s="44"/>
      <c r="Z580" s="44"/>
      <c r="AA580" s="44"/>
      <c r="AB580" s="44" t="s">
        <v>625</v>
      </c>
      <c r="AC580" s="44" t="s">
        <v>626</v>
      </c>
      <c r="AD580" s="44" t="s">
        <v>813</v>
      </c>
      <c r="AE580" s="44" t="s">
        <v>550</v>
      </c>
      <c r="AF580" s="11">
        <f t="shared" si="119"/>
        <v>0</v>
      </c>
      <c r="AG580" s="11">
        <f t="shared" si="120"/>
        <v>0</v>
      </c>
      <c r="AH580" s="11">
        <f t="shared" si="121"/>
        <v>0</v>
      </c>
      <c r="AI580" s="11">
        <f t="shared" si="122"/>
        <v>0</v>
      </c>
      <c r="AJ580" s="11">
        <f t="shared" si="123"/>
        <v>0</v>
      </c>
      <c r="AK580" s="11">
        <f t="shared" si="124"/>
        <v>0</v>
      </c>
      <c r="AL580" s="11" t="str">
        <f t="shared" si="125"/>
        <v/>
      </c>
      <c r="AM580" s="11" t="str">
        <f t="shared" si="126"/>
        <v/>
      </c>
      <c r="AN580" s="11" t="str">
        <f>IF(AND($O580=$B$4,OR($Q580="COMMUN",$Q580=$D$4),$R580="POS"),COUNTIFS($O$83:$O580,$B$4,$Q$83:$Q580,"COMMUN",$R$83:$R580,"POS")+COUNTIFS($O$83:$O580,$B$4,$Q$83:$Q580,$D$4,$R$83:$R580,"POS"),"")</f>
        <v/>
      </c>
      <c r="AO580" s="11" t="str">
        <f t="shared" si="127"/>
        <v/>
      </c>
      <c r="AP580" s="11" t="str">
        <f t="shared" si="128"/>
        <v/>
      </c>
      <c r="AQ580" s="11">
        <f t="shared" si="129"/>
        <v>0</v>
      </c>
    </row>
    <row r="581" spans="12:43" ht="21.95" customHeight="1">
      <c r="L581" s="46"/>
      <c r="M581" s="46"/>
      <c r="N581" s="44" t="s">
        <v>1848</v>
      </c>
      <c r="O581" s="44" t="s">
        <v>291</v>
      </c>
      <c r="P581" s="44">
        <v>4</v>
      </c>
      <c r="Q581" s="44" t="s">
        <v>51</v>
      </c>
      <c r="R581" s="44" t="s">
        <v>52</v>
      </c>
      <c r="S581" s="44">
        <v>0</v>
      </c>
      <c r="T581" s="44">
        <v>0</v>
      </c>
      <c r="U581" s="44" t="s">
        <v>620</v>
      </c>
      <c r="V581" s="44" t="s">
        <v>1849</v>
      </c>
      <c r="W581" s="44"/>
      <c r="X581" s="44"/>
      <c r="Y581" s="44"/>
      <c r="Z581" s="44"/>
      <c r="AA581" s="44"/>
      <c r="AB581" s="44" t="s">
        <v>625</v>
      </c>
      <c r="AC581" s="44" t="s">
        <v>626</v>
      </c>
      <c r="AD581" s="44" t="s">
        <v>813</v>
      </c>
      <c r="AE581" s="44" t="s">
        <v>550</v>
      </c>
      <c r="AF581" s="11">
        <f t="shared" si="119"/>
        <v>0</v>
      </c>
      <c r="AG581" s="11">
        <f t="shared" si="120"/>
        <v>0</v>
      </c>
      <c r="AH581" s="11">
        <f t="shared" si="121"/>
        <v>0</v>
      </c>
      <c r="AI581" s="11">
        <f t="shared" si="122"/>
        <v>0</v>
      </c>
      <c r="AJ581" s="11">
        <f t="shared" si="123"/>
        <v>0</v>
      </c>
      <c r="AK581" s="11">
        <f t="shared" si="124"/>
        <v>0</v>
      </c>
      <c r="AL581" s="11" t="str">
        <f t="shared" si="125"/>
        <v/>
      </c>
      <c r="AM581" s="11" t="str">
        <f t="shared" si="126"/>
        <v/>
      </c>
      <c r="AN581" s="11" t="str">
        <f>IF(AND($O581=$B$4,OR($Q581="COMMUN",$Q581=$D$4),$R581="POS"),COUNTIFS($O$83:$O581,$B$4,$Q$83:$Q581,"COMMUN",$R$83:$R581,"POS")+COUNTIFS($O$83:$O581,$B$4,$Q$83:$Q581,$D$4,$R$83:$R581,"POS"),"")</f>
        <v/>
      </c>
      <c r="AO581" s="11" t="str">
        <f t="shared" si="127"/>
        <v/>
      </c>
      <c r="AP581" s="11" t="str">
        <f t="shared" si="128"/>
        <v/>
      </c>
      <c r="AQ581" s="11">
        <f t="shared" si="129"/>
        <v>0</v>
      </c>
    </row>
    <row r="582" spans="12:43" ht="21.95" customHeight="1">
      <c r="L582" s="46"/>
      <c r="M582" s="46"/>
      <c r="N582" s="44" t="s">
        <v>1850</v>
      </c>
      <c r="O582" s="44" t="s">
        <v>291</v>
      </c>
      <c r="P582" s="44">
        <v>5</v>
      </c>
      <c r="Q582" s="44" t="s">
        <v>51</v>
      </c>
      <c r="R582" s="44" t="s">
        <v>52</v>
      </c>
      <c r="S582" s="44">
        <v>0</v>
      </c>
      <c r="T582" s="44">
        <v>0</v>
      </c>
      <c r="U582" s="44" t="s">
        <v>620</v>
      </c>
      <c r="V582" s="44" t="s">
        <v>1851</v>
      </c>
      <c r="W582" s="44"/>
      <c r="X582" s="44"/>
      <c r="Y582" s="44"/>
      <c r="Z582" s="44"/>
      <c r="AA582" s="44"/>
      <c r="AB582" s="44" t="s">
        <v>625</v>
      </c>
      <c r="AC582" s="44" t="s">
        <v>626</v>
      </c>
      <c r="AD582" s="44" t="s">
        <v>813</v>
      </c>
      <c r="AE582" s="44" t="s">
        <v>550</v>
      </c>
      <c r="AF582" s="11">
        <f t="shared" si="119"/>
        <v>0</v>
      </c>
      <c r="AG582" s="11">
        <f t="shared" si="120"/>
        <v>0</v>
      </c>
      <c r="AH582" s="11">
        <f t="shared" si="121"/>
        <v>0</v>
      </c>
      <c r="AI582" s="11">
        <f t="shared" si="122"/>
        <v>0</v>
      </c>
      <c r="AJ582" s="11">
        <f t="shared" si="123"/>
        <v>0</v>
      </c>
      <c r="AK582" s="11">
        <f t="shared" si="124"/>
        <v>0</v>
      </c>
      <c r="AL582" s="11" t="str">
        <f t="shared" si="125"/>
        <v/>
      </c>
      <c r="AM582" s="11" t="str">
        <f t="shared" si="126"/>
        <v/>
      </c>
      <c r="AN582" s="11" t="str">
        <f>IF(AND($O582=$B$4,OR($Q582="COMMUN",$Q582=$D$4),$R582="POS"),COUNTIFS($O$83:$O582,$B$4,$Q$83:$Q582,"COMMUN",$R$83:$R582,"POS")+COUNTIFS($O$83:$O582,$B$4,$Q$83:$Q582,$D$4,$R$83:$R582,"POS"),"")</f>
        <v/>
      </c>
      <c r="AO582" s="11" t="str">
        <f t="shared" si="127"/>
        <v/>
      </c>
      <c r="AP582" s="11" t="str">
        <f t="shared" si="128"/>
        <v/>
      </c>
      <c r="AQ582" s="11">
        <f t="shared" si="129"/>
        <v>0</v>
      </c>
    </row>
    <row r="583" spans="12:43" ht="21.95" customHeight="1">
      <c r="L583" s="46"/>
      <c r="M583" s="46"/>
      <c r="N583" s="44" t="s">
        <v>1852</v>
      </c>
      <c r="O583" s="44" t="s">
        <v>131</v>
      </c>
      <c r="P583" s="44">
        <v>1</v>
      </c>
      <c r="Q583" s="44" t="s">
        <v>51</v>
      </c>
      <c r="R583" s="44" t="s">
        <v>52</v>
      </c>
      <c r="S583" s="44">
        <v>0</v>
      </c>
      <c r="T583" s="44">
        <v>0</v>
      </c>
      <c r="U583" s="44" t="s">
        <v>620</v>
      </c>
      <c r="V583" s="44" t="s">
        <v>1853</v>
      </c>
      <c r="W583" s="44"/>
      <c r="X583" s="44"/>
      <c r="Y583" s="44"/>
      <c r="Z583" s="44"/>
      <c r="AA583" s="44"/>
      <c r="AB583" s="44" t="s">
        <v>625</v>
      </c>
      <c r="AC583" s="44" t="s">
        <v>626</v>
      </c>
      <c r="AD583" s="44" t="s">
        <v>813</v>
      </c>
      <c r="AE583" s="44" t="s">
        <v>550</v>
      </c>
      <c r="AF583" s="11">
        <f t="shared" si="119"/>
        <v>0</v>
      </c>
      <c r="AG583" s="11">
        <f t="shared" si="120"/>
        <v>0</v>
      </c>
      <c r="AH583" s="11">
        <f t="shared" si="121"/>
        <v>0</v>
      </c>
      <c r="AI583" s="11">
        <f t="shared" si="122"/>
        <v>0</v>
      </c>
      <c r="AJ583" s="11">
        <f t="shared" si="123"/>
        <v>0</v>
      </c>
      <c r="AK583" s="11">
        <f t="shared" si="124"/>
        <v>0</v>
      </c>
      <c r="AL583" s="11" t="str">
        <f t="shared" si="125"/>
        <v/>
      </c>
      <c r="AM583" s="11" t="str">
        <f t="shared" si="126"/>
        <v/>
      </c>
      <c r="AN583" s="11" t="str">
        <f>IF(AND($O583=$B$4,OR($Q583="COMMUN",$Q583=$D$4),$R583="POS"),COUNTIFS($O$83:$O583,$B$4,$Q$83:$Q583,"COMMUN",$R$83:$R583,"POS")+COUNTIFS($O$83:$O583,$B$4,$Q$83:$Q583,$D$4,$R$83:$R583,"POS"),"")</f>
        <v/>
      </c>
      <c r="AO583" s="11" t="str">
        <f t="shared" si="127"/>
        <v/>
      </c>
      <c r="AP583" s="11" t="str">
        <f t="shared" si="128"/>
        <v/>
      </c>
      <c r="AQ583" s="11">
        <f t="shared" si="129"/>
        <v>0</v>
      </c>
    </row>
    <row r="584" spans="12:43" ht="21.95" customHeight="1">
      <c r="L584" s="46"/>
      <c r="M584" s="46"/>
      <c r="N584" s="44" t="s">
        <v>1854</v>
      </c>
      <c r="O584" s="44" t="s">
        <v>131</v>
      </c>
      <c r="P584" s="44">
        <v>2</v>
      </c>
      <c r="Q584" s="44" t="s">
        <v>51</v>
      </c>
      <c r="R584" s="44" t="s">
        <v>52</v>
      </c>
      <c r="S584" s="44">
        <v>0</v>
      </c>
      <c r="T584" s="44">
        <v>0</v>
      </c>
      <c r="U584" s="44" t="s">
        <v>620</v>
      </c>
      <c r="V584" s="44" t="s">
        <v>1855</v>
      </c>
      <c r="W584" s="44"/>
      <c r="X584" s="44"/>
      <c r="Y584" s="44"/>
      <c r="Z584" s="44"/>
      <c r="AA584" s="44"/>
      <c r="AB584" s="44" t="s">
        <v>625</v>
      </c>
      <c r="AC584" s="44" t="s">
        <v>626</v>
      </c>
      <c r="AD584" s="44" t="s">
        <v>813</v>
      </c>
      <c r="AE584" s="44" t="s">
        <v>550</v>
      </c>
      <c r="AF584" s="11">
        <f t="shared" si="119"/>
        <v>0</v>
      </c>
      <c r="AG584" s="11">
        <f t="shared" si="120"/>
        <v>0</v>
      </c>
      <c r="AH584" s="11">
        <f t="shared" si="121"/>
        <v>0</v>
      </c>
      <c r="AI584" s="11">
        <f t="shared" si="122"/>
        <v>0</v>
      </c>
      <c r="AJ584" s="11">
        <f t="shared" si="123"/>
        <v>0</v>
      </c>
      <c r="AK584" s="11">
        <f t="shared" si="124"/>
        <v>0</v>
      </c>
      <c r="AL584" s="11" t="str">
        <f t="shared" si="125"/>
        <v/>
      </c>
      <c r="AM584" s="11" t="str">
        <f t="shared" si="126"/>
        <v/>
      </c>
      <c r="AN584" s="11" t="str">
        <f>IF(AND($O584=$B$4,OR($Q584="COMMUN",$Q584=$D$4),$R584="POS"),COUNTIFS($O$83:$O584,$B$4,$Q$83:$Q584,"COMMUN",$R$83:$R584,"POS")+COUNTIFS($O$83:$O584,$B$4,$Q$83:$Q584,$D$4,$R$83:$R584,"POS"),"")</f>
        <v/>
      </c>
      <c r="AO584" s="11" t="str">
        <f t="shared" si="127"/>
        <v/>
      </c>
      <c r="AP584" s="11" t="str">
        <f t="shared" si="128"/>
        <v/>
      </c>
      <c r="AQ584" s="11">
        <f t="shared" si="129"/>
        <v>0</v>
      </c>
    </row>
    <row r="585" spans="12:43" ht="21.95" customHeight="1">
      <c r="L585" s="46"/>
      <c r="M585" s="46"/>
      <c r="N585" s="44" t="s">
        <v>1856</v>
      </c>
      <c r="O585" s="44" t="s">
        <v>131</v>
      </c>
      <c r="P585" s="44">
        <v>3</v>
      </c>
      <c r="Q585" s="44" t="s">
        <v>51</v>
      </c>
      <c r="R585" s="44" t="s">
        <v>52</v>
      </c>
      <c r="S585" s="44">
        <v>0</v>
      </c>
      <c r="T585" s="44">
        <v>0</v>
      </c>
      <c r="U585" s="44" t="s">
        <v>620</v>
      </c>
      <c r="V585" s="44" t="s">
        <v>1857</v>
      </c>
      <c r="W585" s="44"/>
      <c r="X585" s="44"/>
      <c r="Y585" s="44"/>
      <c r="Z585" s="44"/>
      <c r="AA585" s="44"/>
      <c r="AB585" s="44" t="s">
        <v>625</v>
      </c>
      <c r="AC585" s="44" t="s">
        <v>626</v>
      </c>
      <c r="AD585" s="44" t="s">
        <v>813</v>
      </c>
      <c r="AE585" s="44" t="s">
        <v>550</v>
      </c>
      <c r="AF585" s="11">
        <f t="shared" si="119"/>
        <v>0</v>
      </c>
      <c r="AG585" s="11">
        <f t="shared" si="120"/>
        <v>0</v>
      </c>
      <c r="AH585" s="11">
        <f t="shared" si="121"/>
        <v>0</v>
      </c>
      <c r="AI585" s="11">
        <f t="shared" si="122"/>
        <v>0</v>
      </c>
      <c r="AJ585" s="11">
        <f t="shared" si="123"/>
        <v>0</v>
      </c>
      <c r="AK585" s="11">
        <f t="shared" si="124"/>
        <v>0</v>
      </c>
      <c r="AL585" s="11" t="str">
        <f t="shared" si="125"/>
        <v/>
      </c>
      <c r="AM585" s="11" t="str">
        <f t="shared" si="126"/>
        <v/>
      </c>
      <c r="AN585" s="11" t="str">
        <f>IF(AND($O585=$B$4,OR($Q585="COMMUN",$Q585=$D$4),$R585="POS"),COUNTIFS($O$83:$O585,$B$4,$Q$83:$Q585,"COMMUN",$R$83:$R585,"POS")+COUNTIFS($O$83:$O585,$B$4,$Q$83:$Q585,$D$4,$R$83:$R585,"POS"),"")</f>
        <v/>
      </c>
      <c r="AO585" s="11" t="str">
        <f t="shared" si="127"/>
        <v/>
      </c>
      <c r="AP585" s="11" t="str">
        <f t="shared" si="128"/>
        <v/>
      </c>
      <c r="AQ585" s="11">
        <f t="shared" si="129"/>
        <v>0</v>
      </c>
    </row>
    <row r="586" spans="12:43" ht="21.95" customHeight="1">
      <c r="L586" s="46"/>
      <c r="M586" s="46"/>
      <c r="N586" s="44" t="s">
        <v>1858</v>
      </c>
      <c r="O586" s="44" t="s">
        <v>131</v>
      </c>
      <c r="P586" s="44">
        <v>4</v>
      </c>
      <c r="Q586" s="44" t="s">
        <v>51</v>
      </c>
      <c r="R586" s="44" t="s">
        <v>52</v>
      </c>
      <c r="S586" s="44">
        <v>0</v>
      </c>
      <c r="T586" s="44">
        <v>0</v>
      </c>
      <c r="U586" s="44" t="s">
        <v>620</v>
      </c>
      <c r="V586" s="44" t="s">
        <v>1859</v>
      </c>
      <c r="W586" s="44"/>
      <c r="X586" s="44"/>
      <c r="Y586" s="44"/>
      <c r="Z586" s="44"/>
      <c r="AA586" s="44"/>
      <c r="AB586" s="44" t="s">
        <v>625</v>
      </c>
      <c r="AC586" s="44" t="s">
        <v>626</v>
      </c>
      <c r="AD586" s="44" t="s">
        <v>813</v>
      </c>
      <c r="AE586" s="44" t="s">
        <v>550</v>
      </c>
      <c r="AF586" s="11">
        <f t="shared" si="119"/>
        <v>0</v>
      </c>
      <c r="AG586" s="11">
        <f t="shared" si="120"/>
        <v>0</v>
      </c>
      <c r="AH586" s="11">
        <f t="shared" si="121"/>
        <v>0</v>
      </c>
      <c r="AI586" s="11">
        <f t="shared" si="122"/>
        <v>0</v>
      </c>
      <c r="AJ586" s="11">
        <f t="shared" si="123"/>
        <v>0</v>
      </c>
      <c r="AK586" s="11">
        <f t="shared" si="124"/>
        <v>0</v>
      </c>
      <c r="AL586" s="11" t="str">
        <f t="shared" si="125"/>
        <v/>
      </c>
      <c r="AM586" s="11" t="str">
        <f t="shared" si="126"/>
        <v/>
      </c>
      <c r="AN586" s="11" t="str">
        <f>IF(AND($O586=$B$4,OR($Q586="COMMUN",$Q586=$D$4),$R586="POS"),COUNTIFS($O$83:$O586,$B$4,$Q$83:$Q586,"COMMUN",$R$83:$R586,"POS")+COUNTIFS($O$83:$O586,$B$4,$Q$83:$Q586,$D$4,$R$83:$R586,"POS"),"")</f>
        <v/>
      </c>
      <c r="AO586" s="11" t="str">
        <f t="shared" si="127"/>
        <v/>
      </c>
      <c r="AP586" s="11" t="str">
        <f t="shared" si="128"/>
        <v/>
      </c>
      <c r="AQ586" s="11">
        <f t="shared" si="129"/>
        <v>0</v>
      </c>
    </row>
    <row r="587" spans="12:43" ht="21.95" customHeight="1">
      <c r="L587" s="46"/>
      <c r="M587" s="46"/>
      <c r="N587" s="44" t="s">
        <v>1860</v>
      </c>
      <c r="O587" s="44" t="s">
        <v>131</v>
      </c>
      <c r="P587" s="44">
        <v>5</v>
      </c>
      <c r="Q587" s="44" t="s">
        <v>51</v>
      </c>
      <c r="R587" s="44" t="s">
        <v>52</v>
      </c>
      <c r="S587" s="44">
        <v>0</v>
      </c>
      <c r="T587" s="44">
        <v>0</v>
      </c>
      <c r="U587" s="44" t="s">
        <v>620</v>
      </c>
      <c r="V587" s="44" t="s">
        <v>1861</v>
      </c>
      <c r="W587" s="44"/>
      <c r="X587" s="44"/>
      <c r="Y587" s="44"/>
      <c r="Z587" s="44"/>
      <c r="AA587" s="44"/>
      <c r="AB587" s="44" t="s">
        <v>625</v>
      </c>
      <c r="AC587" s="44" t="s">
        <v>626</v>
      </c>
      <c r="AD587" s="44" t="s">
        <v>813</v>
      </c>
      <c r="AE587" s="44" t="s">
        <v>550</v>
      </c>
      <c r="AF587" s="11">
        <f t="shared" si="119"/>
        <v>0</v>
      </c>
      <c r="AG587" s="11">
        <f t="shared" si="120"/>
        <v>0</v>
      </c>
      <c r="AH587" s="11">
        <f t="shared" si="121"/>
        <v>0</v>
      </c>
      <c r="AI587" s="11">
        <f t="shared" si="122"/>
        <v>0</v>
      </c>
      <c r="AJ587" s="11">
        <f t="shared" si="123"/>
        <v>0</v>
      </c>
      <c r="AK587" s="11">
        <f t="shared" si="124"/>
        <v>0</v>
      </c>
      <c r="AL587" s="11" t="str">
        <f t="shared" si="125"/>
        <v/>
      </c>
      <c r="AM587" s="11" t="str">
        <f t="shared" si="126"/>
        <v/>
      </c>
      <c r="AN587" s="11" t="str">
        <f>IF(AND($O587=$B$4,OR($Q587="COMMUN",$Q587=$D$4),$R587="POS"),COUNTIFS($O$83:$O587,$B$4,$Q$83:$Q587,"COMMUN",$R$83:$R587,"POS")+COUNTIFS($O$83:$O587,$B$4,$Q$83:$Q587,$D$4,$R$83:$R587,"POS"),"")</f>
        <v/>
      </c>
      <c r="AO587" s="11" t="str">
        <f t="shared" si="127"/>
        <v/>
      </c>
      <c r="AP587" s="11" t="str">
        <f t="shared" si="128"/>
        <v/>
      </c>
      <c r="AQ587" s="11">
        <f t="shared" si="129"/>
        <v>0</v>
      </c>
    </row>
    <row r="588" spans="12:43" ht="21.95" customHeight="1">
      <c r="L588" s="46"/>
      <c r="M588" s="46"/>
      <c r="N588" s="44" t="s">
        <v>1862</v>
      </c>
      <c r="O588" s="44" t="s">
        <v>294</v>
      </c>
      <c r="P588" s="44">
        <v>1</v>
      </c>
      <c r="Q588" s="44" t="s">
        <v>51</v>
      </c>
      <c r="R588" s="44" t="s">
        <v>52</v>
      </c>
      <c r="S588" s="44">
        <v>0</v>
      </c>
      <c r="T588" s="44">
        <v>0</v>
      </c>
      <c r="U588" s="44" t="s">
        <v>620</v>
      </c>
      <c r="V588" s="44" t="s">
        <v>1863</v>
      </c>
      <c r="W588" s="44"/>
      <c r="X588" s="44"/>
      <c r="Y588" s="44"/>
      <c r="Z588" s="44"/>
      <c r="AA588" s="44"/>
      <c r="AB588" s="44" t="s">
        <v>625</v>
      </c>
      <c r="AC588" s="44" t="s">
        <v>626</v>
      </c>
      <c r="AD588" s="44" t="s">
        <v>813</v>
      </c>
      <c r="AE588" s="44" t="s">
        <v>550</v>
      </c>
      <c r="AF588" s="11">
        <f t="shared" si="119"/>
        <v>0</v>
      </c>
      <c r="AG588" s="11">
        <f t="shared" si="120"/>
        <v>0</v>
      </c>
      <c r="AH588" s="11">
        <f t="shared" si="121"/>
        <v>0</v>
      </c>
      <c r="AI588" s="11">
        <f t="shared" si="122"/>
        <v>0</v>
      </c>
      <c r="AJ588" s="11">
        <f t="shared" si="123"/>
        <v>0</v>
      </c>
      <c r="AK588" s="11">
        <f t="shared" si="124"/>
        <v>0</v>
      </c>
      <c r="AL588" s="11" t="str">
        <f t="shared" si="125"/>
        <v/>
      </c>
      <c r="AM588" s="11" t="str">
        <f t="shared" si="126"/>
        <v/>
      </c>
      <c r="AN588" s="11" t="str">
        <f>IF(AND($O588=$B$4,OR($Q588="COMMUN",$Q588=$D$4),$R588="POS"),COUNTIFS($O$83:$O588,$B$4,$Q$83:$Q588,"COMMUN",$R$83:$R588,"POS")+COUNTIFS($O$83:$O588,$B$4,$Q$83:$Q588,$D$4,$R$83:$R588,"POS"),"")</f>
        <v/>
      </c>
      <c r="AO588" s="11" t="str">
        <f t="shared" si="127"/>
        <v/>
      </c>
      <c r="AP588" s="11" t="str">
        <f t="shared" si="128"/>
        <v/>
      </c>
      <c r="AQ588" s="11">
        <f t="shared" si="129"/>
        <v>0</v>
      </c>
    </row>
    <row r="589" spans="12:43" ht="21.95" customHeight="1">
      <c r="L589" s="46"/>
      <c r="M589" s="46"/>
      <c r="N589" s="44" t="s">
        <v>1864</v>
      </c>
      <c r="O589" s="44" t="s">
        <v>294</v>
      </c>
      <c r="P589" s="44">
        <v>2</v>
      </c>
      <c r="Q589" s="44" t="s">
        <v>51</v>
      </c>
      <c r="R589" s="44" t="s">
        <v>52</v>
      </c>
      <c r="S589" s="44">
        <v>0</v>
      </c>
      <c r="T589" s="44">
        <v>0</v>
      </c>
      <c r="U589" s="44" t="s">
        <v>620</v>
      </c>
      <c r="V589" s="44" t="s">
        <v>1865</v>
      </c>
      <c r="W589" s="44"/>
      <c r="X589" s="44"/>
      <c r="Y589" s="44"/>
      <c r="Z589" s="44"/>
      <c r="AA589" s="44"/>
      <c r="AB589" s="44" t="s">
        <v>625</v>
      </c>
      <c r="AC589" s="44" t="s">
        <v>626</v>
      </c>
      <c r="AD589" s="44" t="s">
        <v>813</v>
      </c>
      <c r="AE589" s="44" t="s">
        <v>550</v>
      </c>
      <c r="AF589" s="11">
        <f t="shared" si="119"/>
        <v>0</v>
      </c>
      <c r="AG589" s="11">
        <f t="shared" si="120"/>
        <v>0</v>
      </c>
      <c r="AH589" s="11">
        <f t="shared" si="121"/>
        <v>0</v>
      </c>
      <c r="AI589" s="11">
        <f t="shared" si="122"/>
        <v>0</v>
      </c>
      <c r="AJ589" s="11">
        <f t="shared" si="123"/>
        <v>0</v>
      </c>
      <c r="AK589" s="11">
        <f t="shared" si="124"/>
        <v>0</v>
      </c>
      <c r="AL589" s="11" t="str">
        <f t="shared" si="125"/>
        <v/>
      </c>
      <c r="AM589" s="11" t="str">
        <f t="shared" si="126"/>
        <v/>
      </c>
      <c r="AN589" s="11" t="str">
        <f>IF(AND($O589=$B$4,OR($Q589="COMMUN",$Q589=$D$4),$R589="POS"),COUNTIFS($O$83:$O589,$B$4,$Q$83:$Q589,"COMMUN",$R$83:$R589,"POS")+COUNTIFS($O$83:$O589,$B$4,$Q$83:$Q589,$D$4,$R$83:$R589,"POS"),"")</f>
        <v/>
      </c>
      <c r="AO589" s="11" t="str">
        <f t="shared" si="127"/>
        <v/>
      </c>
      <c r="AP589" s="11" t="str">
        <f t="shared" si="128"/>
        <v/>
      </c>
      <c r="AQ589" s="11">
        <f t="shared" si="129"/>
        <v>0</v>
      </c>
    </row>
    <row r="590" spans="12:43" ht="21.95" customHeight="1">
      <c r="L590" s="46"/>
      <c r="M590" s="46"/>
      <c r="N590" s="44" t="s">
        <v>1866</v>
      </c>
      <c r="O590" s="44" t="s">
        <v>294</v>
      </c>
      <c r="P590" s="44">
        <v>3</v>
      </c>
      <c r="Q590" s="44" t="s">
        <v>51</v>
      </c>
      <c r="R590" s="44" t="s">
        <v>52</v>
      </c>
      <c r="S590" s="44">
        <v>0</v>
      </c>
      <c r="T590" s="44">
        <v>0</v>
      </c>
      <c r="U590" s="44" t="s">
        <v>620</v>
      </c>
      <c r="V590" s="44" t="s">
        <v>1867</v>
      </c>
      <c r="W590" s="44"/>
      <c r="X590" s="44"/>
      <c r="Y590" s="44"/>
      <c r="Z590" s="44"/>
      <c r="AA590" s="44"/>
      <c r="AB590" s="44" t="s">
        <v>625</v>
      </c>
      <c r="AC590" s="44" t="s">
        <v>626</v>
      </c>
      <c r="AD590" s="44" t="s">
        <v>813</v>
      </c>
      <c r="AE590" s="44" t="s">
        <v>550</v>
      </c>
      <c r="AF590" s="11">
        <f t="shared" si="119"/>
        <v>0</v>
      </c>
      <c r="AG590" s="11">
        <f t="shared" si="120"/>
        <v>0</v>
      </c>
      <c r="AH590" s="11">
        <f t="shared" si="121"/>
        <v>0</v>
      </c>
      <c r="AI590" s="11">
        <f t="shared" si="122"/>
        <v>0</v>
      </c>
      <c r="AJ590" s="11">
        <f t="shared" si="123"/>
        <v>0</v>
      </c>
      <c r="AK590" s="11">
        <f t="shared" si="124"/>
        <v>0</v>
      </c>
      <c r="AL590" s="11" t="str">
        <f t="shared" si="125"/>
        <v/>
      </c>
      <c r="AM590" s="11" t="str">
        <f t="shared" si="126"/>
        <v/>
      </c>
      <c r="AN590" s="11" t="str">
        <f>IF(AND($O590=$B$4,OR($Q590="COMMUN",$Q590=$D$4),$R590="POS"),COUNTIFS($O$83:$O590,$B$4,$Q$83:$Q590,"COMMUN",$R$83:$R590,"POS")+COUNTIFS($O$83:$O590,$B$4,$Q$83:$Q590,$D$4,$R$83:$R590,"POS"),"")</f>
        <v/>
      </c>
      <c r="AO590" s="11" t="str">
        <f t="shared" si="127"/>
        <v/>
      </c>
      <c r="AP590" s="11" t="str">
        <f t="shared" si="128"/>
        <v/>
      </c>
      <c r="AQ590" s="11">
        <f t="shared" si="129"/>
        <v>0</v>
      </c>
    </row>
    <row r="591" spans="12:43" ht="21.95" customHeight="1">
      <c r="L591" s="46"/>
      <c r="M591" s="46"/>
      <c r="N591" s="44" t="s">
        <v>1868</v>
      </c>
      <c r="O591" s="44" t="s">
        <v>294</v>
      </c>
      <c r="P591" s="44">
        <v>4</v>
      </c>
      <c r="Q591" s="44" t="s">
        <v>51</v>
      </c>
      <c r="R591" s="44" t="s">
        <v>52</v>
      </c>
      <c r="S591" s="44">
        <v>0</v>
      </c>
      <c r="T591" s="44">
        <v>0</v>
      </c>
      <c r="U591" s="44" t="s">
        <v>620</v>
      </c>
      <c r="V591" s="44" t="s">
        <v>1869</v>
      </c>
      <c r="W591" s="44"/>
      <c r="X591" s="44"/>
      <c r="Y591" s="44"/>
      <c r="Z591" s="44"/>
      <c r="AA591" s="44"/>
      <c r="AB591" s="44" t="s">
        <v>625</v>
      </c>
      <c r="AC591" s="44" t="s">
        <v>626</v>
      </c>
      <c r="AD591" s="44" t="s">
        <v>813</v>
      </c>
      <c r="AE591" s="44" t="s">
        <v>550</v>
      </c>
      <c r="AF591" s="11">
        <f t="shared" si="119"/>
        <v>0</v>
      </c>
      <c r="AG591" s="11">
        <f t="shared" si="120"/>
        <v>0</v>
      </c>
      <c r="AH591" s="11">
        <f t="shared" si="121"/>
        <v>0</v>
      </c>
      <c r="AI591" s="11">
        <f t="shared" si="122"/>
        <v>0</v>
      </c>
      <c r="AJ591" s="11">
        <f t="shared" si="123"/>
        <v>0</v>
      </c>
      <c r="AK591" s="11">
        <f t="shared" si="124"/>
        <v>0</v>
      </c>
      <c r="AL591" s="11" t="str">
        <f t="shared" si="125"/>
        <v/>
      </c>
      <c r="AM591" s="11" t="str">
        <f t="shared" si="126"/>
        <v/>
      </c>
      <c r="AN591" s="11" t="str">
        <f>IF(AND($O591=$B$4,OR($Q591="COMMUN",$Q591=$D$4),$R591="POS"),COUNTIFS($O$83:$O591,$B$4,$Q$83:$Q591,"COMMUN",$R$83:$R591,"POS")+COUNTIFS($O$83:$O591,$B$4,$Q$83:$Q591,$D$4,$R$83:$R591,"POS"),"")</f>
        <v/>
      </c>
      <c r="AO591" s="11" t="str">
        <f t="shared" si="127"/>
        <v/>
      </c>
      <c r="AP591" s="11" t="str">
        <f t="shared" si="128"/>
        <v/>
      </c>
      <c r="AQ591" s="11">
        <f t="shared" si="129"/>
        <v>0</v>
      </c>
    </row>
    <row r="592" spans="12:43" ht="21.95" customHeight="1">
      <c r="L592" s="46"/>
      <c r="M592" s="46"/>
      <c r="N592" s="44" t="s">
        <v>1870</v>
      </c>
      <c r="O592" s="44" t="s">
        <v>294</v>
      </c>
      <c r="P592" s="44">
        <v>5</v>
      </c>
      <c r="Q592" s="44" t="s">
        <v>51</v>
      </c>
      <c r="R592" s="44" t="s">
        <v>52</v>
      </c>
      <c r="S592" s="44">
        <v>0</v>
      </c>
      <c r="T592" s="44">
        <v>0</v>
      </c>
      <c r="U592" s="44" t="s">
        <v>620</v>
      </c>
      <c r="V592" s="44" t="s">
        <v>1871</v>
      </c>
      <c r="W592" s="44"/>
      <c r="X592" s="44"/>
      <c r="Y592" s="44"/>
      <c r="Z592" s="44"/>
      <c r="AA592" s="44"/>
      <c r="AB592" s="44" t="s">
        <v>625</v>
      </c>
      <c r="AC592" s="44" t="s">
        <v>626</v>
      </c>
      <c r="AD592" s="44" t="s">
        <v>813</v>
      </c>
      <c r="AE592" s="44" t="s">
        <v>550</v>
      </c>
      <c r="AF592" s="11">
        <f t="shared" si="119"/>
        <v>0</v>
      </c>
      <c r="AG592" s="11">
        <f t="shared" si="120"/>
        <v>0</v>
      </c>
      <c r="AH592" s="11">
        <f t="shared" si="121"/>
        <v>0</v>
      </c>
      <c r="AI592" s="11">
        <f t="shared" si="122"/>
        <v>0</v>
      </c>
      <c r="AJ592" s="11">
        <f t="shared" si="123"/>
        <v>0</v>
      </c>
      <c r="AK592" s="11">
        <f t="shared" si="124"/>
        <v>0</v>
      </c>
      <c r="AL592" s="11" t="str">
        <f t="shared" si="125"/>
        <v/>
      </c>
      <c r="AM592" s="11" t="str">
        <f t="shared" si="126"/>
        <v/>
      </c>
      <c r="AN592" s="11" t="str">
        <f>IF(AND($O592=$B$4,OR($Q592="COMMUN",$Q592=$D$4),$R592="POS"),COUNTIFS($O$83:$O592,$B$4,$Q$83:$Q592,"COMMUN",$R$83:$R592,"POS")+COUNTIFS($O$83:$O592,$B$4,$Q$83:$Q592,$D$4,$R$83:$R592,"POS"),"")</f>
        <v/>
      </c>
      <c r="AO592" s="11" t="str">
        <f t="shared" si="127"/>
        <v/>
      </c>
      <c r="AP592" s="11" t="str">
        <f t="shared" si="128"/>
        <v/>
      </c>
      <c r="AQ592" s="11">
        <f t="shared" si="129"/>
        <v>0</v>
      </c>
    </row>
    <row r="593" spans="12:43" ht="21.95" customHeight="1">
      <c r="L593" s="46"/>
      <c r="M593" s="46"/>
      <c r="N593" s="44" t="s">
        <v>1872</v>
      </c>
      <c r="O593" s="44" t="s">
        <v>297</v>
      </c>
      <c r="P593" s="44">
        <v>1</v>
      </c>
      <c r="Q593" s="44" t="s">
        <v>51</v>
      </c>
      <c r="R593" s="44" t="s">
        <v>52</v>
      </c>
      <c r="S593" s="44">
        <v>0</v>
      </c>
      <c r="T593" s="44">
        <v>0</v>
      </c>
      <c r="U593" s="44" t="s">
        <v>620</v>
      </c>
      <c r="V593" s="44" t="s">
        <v>1873</v>
      </c>
      <c r="W593" s="44"/>
      <c r="X593" s="44"/>
      <c r="Y593" s="44"/>
      <c r="Z593" s="44"/>
      <c r="AA593" s="44"/>
      <c r="AB593" s="44" t="s">
        <v>625</v>
      </c>
      <c r="AC593" s="44" t="s">
        <v>626</v>
      </c>
      <c r="AD593" s="44" t="s">
        <v>813</v>
      </c>
      <c r="AE593" s="44" t="s">
        <v>550</v>
      </c>
      <c r="AF593" s="11">
        <f t="shared" si="119"/>
        <v>0</v>
      </c>
      <c r="AG593" s="11">
        <f t="shared" si="120"/>
        <v>0</v>
      </c>
      <c r="AH593" s="11">
        <f t="shared" si="121"/>
        <v>0</v>
      </c>
      <c r="AI593" s="11">
        <f t="shared" si="122"/>
        <v>0</v>
      </c>
      <c r="AJ593" s="11">
        <f t="shared" si="123"/>
        <v>0</v>
      </c>
      <c r="AK593" s="11">
        <f t="shared" si="124"/>
        <v>0</v>
      </c>
      <c r="AL593" s="11" t="str">
        <f t="shared" si="125"/>
        <v/>
      </c>
      <c r="AM593" s="11" t="str">
        <f t="shared" si="126"/>
        <v/>
      </c>
      <c r="AN593" s="11" t="str">
        <f>IF(AND($O593=$B$4,OR($Q593="COMMUN",$Q593=$D$4),$R593="POS"),COUNTIFS($O$83:$O593,$B$4,$Q$83:$Q593,"COMMUN",$R$83:$R593,"POS")+COUNTIFS($O$83:$O593,$B$4,$Q$83:$Q593,$D$4,$R$83:$R593,"POS"),"")</f>
        <v/>
      </c>
      <c r="AO593" s="11" t="str">
        <f t="shared" si="127"/>
        <v/>
      </c>
      <c r="AP593" s="11" t="str">
        <f t="shared" si="128"/>
        <v/>
      </c>
      <c r="AQ593" s="11">
        <f t="shared" si="129"/>
        <v>0</v>
      </c>
    </row>
    <row r="594" spans="12:43" ht="21.95" customHeight="1">
      <c r="L594" s="46"/>
      <c r="M594" s="46"/>
      <c r="N594" s="44" t="s">
        <v>1874</v>
      </c>
      <c r="O594" s="44" t="s">
        <v>297</v>
      </c>
      <c r="P594" s="44">
        <v>2</v>
      </c>
      <c r="Q594" s="44" t="s">
        <v>51</v>
      </c>
      <c r="R594" s="44" t="s">
        <v>52</v>
      </c>
      <c r="S594" s="44">
        <v>0</v>
      </c>
      <c r="T594" s="44">
        <v>0</v>
      </c>
      <c r="U594" s="44" t="s">
        <v>620</v>
      </c>
      <c r="V594" s="44" t="s">
        <v>1875</v>
      </c>
      <c r="W594" s="44"/>
      <c r="X594" s="44"/>
      <c r="Y594" s="44"/>
      <c r="Z594" s="44"/>
      <c r="AA594" s="44"/>
      <c r="AB594" s="44" t="s">
        <v>625</v>
      </c>
      <c r="AC594" s="44" t="s">
        <v>626</v>
      </c>
      <c r="AD594" s="44" t="s">
        <v>813</v>
      </c>
      <c r="AE594" s="44" t="s">
        <v>550</v>
      </c>
      <c r="AF594" s="11">
        <f t="shared" si="119"/>
        <v>0</v>
      </c>
      <c r="AG594" s="11">
        <f t="shared" si="120"/>
        <v>0</v>
      </c>
      <c r="AH594" s="11">
        <f t="shared" si="121"/>
        <v>0</v>
      </c>
      <c r="AI594" s="11">
        <f t="shared" si="122"/>
        <v>0</v>
      </c>
      <c r="AJ594" s="11">
        <f t="shared" si="123"/>
        <v>0</v>
      </c>
      <c r="AK594" s="11">
        <f t="shared" si="124"/>
        <v>0</v>
      </c>
      <c r="AL594" s="11" t="str">
        <f t="shared" si="125"/>
        <v/>
      </c>
      <c r="AM594" s="11" t="str">
        <f t="shared" si="126"/>
        <v/>
      </c>
      <c r="AN594" s="11" t="str">
        <f>IF(AND($O594=$B$4,OR($Q594="COMMUN",$Q594=$D$4),$R594="POS"),COUNTIFS($O$83:$O594,$B$4,$Q$83:$Q594,"COMMUN",$R$83:$R594,"POS")+COUNTIFS($O$83:$O594,$B$4,$Q$83:$Q594,$D$4,$R$83:$R594,"POS"),"")</f>
        <v/>
      </c>
      <c r="AO594" s="11" t="str">
        <f t="shared" si="127"/>
        <v/>
      </c>
      <c r="AP594" s="11" t="str">
        <f t="shared" si="128"/>
        <v/>
      </c>
      <c r="AQ594" s="11">
        <f t="shared" si="129"/>
        <v>0</v>
      </c>
    </row>
    <row r="595" spans="12:43" ht="21.95" customHeight="1">
      <c r="L595" s="46"/>
      <c r="M595" s="46"/>
      <c r="N595" s="44" t="s">
        <v>1876</v>
      </c>
      <c r="O595" s="44" t="s">
        <v>297</v>
      </c>
      <c r="P595" s="44">
        <v>3</v>
      </c>
      <c r="Q595" s="44" t="s">
        <v>51</v>
      </c>
      <c r="R595" s="44" t="s">
        <v>52</v>
      </c>
      <c r="S595" s="44">
        <v>0</v>
      </c>
      <c r="T595" s="44">
        <v>0</v>
      </c>
      <c r="U595" s="44" t="s">
        <v>620</v>
      </c>
      <c r="V595" s="44" t="s">
        <v>1877</v>
      </c>
      <c r="W595" s="44"/>
      <c r="X595" s="44"/>
      <c r="Y595" s="44"/>
      <c r="Z595" s="44"/>
      <c r="AA595" s="44"/>
      <c r="AB595" s="44" t="s">
        <v>625</v>
      </c>
      <c r="AC595" s="44" t="s">
        <v>626</v>
      </c>
      <c r="AD595" s="44" t="s">
        <v>813</v>
      </c>
      <c r="AE595" s="44" t="s">
        <v>550</v>
      </c>
      <c r="AF595" s="11">
        <f t="shared" ref="AF595:AF658" si="130">IF($O595="","",IF(SUMPRODUCT(--($W595:$AA595&lt;&gt;""),--ISNUMBER(SEARCH(" "&amp;$W595:$AA595&amp;" "," "&amp;$K$19&amp;" ")))&gt;0,1,0))</f>
        <v>0</v>
      </c>
      <c r="AG595" s="11">
        <f t="shared" ref="AG595:AG658" si="131">IF($O595="","",IF(SUMPRODUCT(--($W595:$AA595&lt;&gt;""),--ISNUMBER(SEARCH(" "&amp;$W595:$AA595&amp;" "," "&amp;$K$20&amp;" ")))&gt;0,1,0))</f>
        <v>0</v>
      </c>
      <c r="AH595" s="11">
        <f t="shared" ref="AH595:AH658" si="132">IF(AND($AF595=1,OR($Q595="COMMUN",$Q595="CFA"),$R595="POS"),$S595,0)</f>
        <v>0</v>
      </c>
      <c r="AI595" s="11">
        <f t="shared" ref="AI595:AI658" si="133">IF(AND($AF595=1,OR($Q595="COMMUN",$Q595="PRO"),$R595="POS"),$T595,0)</f>
        <v>0</v>
      </c>
      <c r="AJ595" s="11">
        <f t="shared" ref="AJ595:AJ658" si="134">IF(AND($AG595=1,OR($Q595="COMMUN",$Q595="CFA"),$R595="POS"),$S595,0)</f>
        <v>0</v>
      </c>
      <c r="AK595" s="11">
        <f t="shared" ref="AK595:AK658" si="135">IF(AND($AG595=1,OR($Q595="COMMUN",$Q595="PRO"),$R595="POS"),$T595,0)</f>
        <v>0</v>
      </c>
      <c r="AL595" s="11" t="str">
        <f t="shared" ref="AL595:AL658" si="136">IF($O595&lt;&gt;$B$4,"",IF($R595="POS",IF($AF595=1,"Détecté","À compléter"),IF($AF595=1,"Alerte détectée","Non détecté")))</f>
        <v/>
      </c>
      <c r="AM595" s="11" t="str">
        <f t="shared" ref="AM595:AM658" si="137">IF($O595&lt;&gt;$B$4,"",IF($R595="POS",IF($AG595=1,"Détecté","À compléter"),IF($AG595=1,"Alerte détectée","Non détecté")))</f>
        <v/>
      </c>
      <c r="AN595" s="11" t="str">
        <f>IF(AND($O595=$B$4,OR($Q595="COMMUN",$Q595=$D$4),$R595="POS"),COUNTIFS($O$83:$O595,$B$4,$Q$83:$Q595,"COMMUN",$R$83:$R595,"POS")+COUNTIFS($O$83:$O595,$B$4,$Q$83:$Q595,$D$4,$R$83:$R595,"POS"),"")</f>
        <v/>
      </c>
      <c r="AO595" s="11" t="str">
        <f t="shared" ref="AO595:AO658" si="138">IF(AND($O595=$B$4,$AF595=1,OR($R595="NEG",$R595="EXCL")),"⚠","")</f>
        <v/>
      </c>
      <c r="AP595" s="11" t="str">
        <f t="shared" ref="AP595:AP658" si="139">IF(AND($O595=$B$4,$AG595=1,OR($R595="NEG",$R595="EXCL")),"⚠","")</f>
        <v/>
      </c>
      <c r="AQ595" s="11">
        <f t="shared" ref="AQ595:AQ658" si="140">COUNTIF($W595:$AA595,"&lt;&gt;")</f>
        <v>0</v>
      </c>
    </row>
    <row r="596" spans="12:43" ht="21.95" customHeight="1">
      <c r="L596" s="46"/>
      <c r="M596" s="46"/>
      <c r="N596" s="44" t="s">
        <v>1878</v>
      </c>
      <c r="O596" s="44" t="s">
        <v>297</v>
      </c>
      <c r="P596" s="44">
        <v>4</v>
      </c>
      <c r="Q596" s="44" t="s">
        <v>51</v>
      </c>
      <c r="R596" s="44" t="s">
        <v>52</v>
      </c>
      <c r="S596" s="44">
        <v>0</v>
      </c>
      <c r="T596" s="44">
        <v>0</v>
      </c>
      <c r="U596" s="44" t="s">
        <v>620</v>
      </c>
      <c r="V596" s="44" t="s">
        <v>1879</v>
      </c>
      <c r="W596" s="44"/>
      <c r="X596" s="44"/>
      <c r="Y596" s="44"/>
      <c r="Z596" s="44"/>
      <c r="AA596" s="44"/>
      <c r="AB596" s="44" t="s">
        <v>625</v>
      </c>
      <c r="AC596" s="44" t="s">
        <v>626</v>
      </c>
      <c r="AD596" s="44" t="s">
        <v>813</v>
      </c>
      <c r="AE596" s="44" t="s">
        <v>550</v>
      </c>
      <c r="AF596" s="11">
        <f t="shared" si="130"/>
        <v>0</v>
      </c>
      <c r="AG596" s="11">
        <f t="shared" si="131"/>
        <v>0</v>
      </c>
      <c r="AH596" s="11">
        <f t="shared" si="132"/>
        <v>0</v>
      </c>
      <c r="AI596" s="11">
        <f t="shared" si="133"/>
        <v>0</v>
      </c>
      <c r="AJ596" s="11">
        <f t="shared" si="134"/>
        <v>0</v>
      </c>
      <c r="AK596" s="11">
        <f t="shared" si="135"/>
        <v>0</v>
      </c>
      <c r="AL596" s="11" t="str">
        <f t="shared" si="136"/>
        <v/>
      </c>
      <c r="AM596" s="11" t="str">
        <f t="shared" si="137"/>
        <v/>
      </c>
      <c r="AN596" s="11" t="str">
        <f>IF(AND($O596=$B$4,OR($Q596="COMMUN",$Q596=$D$4),$R596="POS"),COUNTIFS($O$83:$O596,$B$4,$Q$83:$Q596,"COMMUN",$R$83:$R596,"POS")+COUNTIFS($O$83:$O596,$B$4,$Q$83:$Q596,$D$4,$R$83:$R596,"POS"),"")</f>
        <v/>
      </c>
      <c r="AO596" s="11" t="str">
        <f t="shared" si="138"/>
        <v/>
      </c>
      <c r="AP596" s="11" t="str">
        <f t="shared" si="139"/>
        <v/>
      </c>
      <c r="AQ596" s="11">
        <f t="shared" si="140"/>
        <v>0</v>
      </c>
    </row>
    <row r="597" spans="12:43" ht="21.95" customHeight="1">
      <c r="L597" s="46"/>
      <c r="M597" s="46"/>
      <c r="N597" s="44" t="s">
        <v>1880</v>
      </c>
      <c r="O597" s="44" t="s">
        <v>297</v>
      </c>
      <c r="P597" s="44">
        <v>5</v>
      </c>
      <c r="Q597" s="44" t="s">
        <v>51</v>
      </c>
      <c r="R597" s="44" t="s">
        <v>52</v>
      </c>
      <c r="S597" s="44">
        <v>0</v>
      </c>
      <c r="T597" s="44">
        <v>0</v>
      </c>
      <c r="U597" s="44" t="s">
        <v>620</v>
      </c>
      <c r="V597" s="44" t="s">
        <v>1881</v>
      </c>
      <c r="W597" s="44"/>
      <c r="X597" s="44"/>
      <c r="Y597" s="44"/>
      <c r="Z597" s="44"/>
      <c r="AA597" s="44"/>
      <c r="AB597" s="44" t="s">
        <v>625</v>
      </c>
      <c r="AC597" s="44" t="s">
        <v>626</v>
      </c>
      <c r="AD597" s="44" t="s">
        <v>813</v>
      </c>
      <c r="AE597" s="44" t="s">
        <v>550</v>
      </c>
      <c r="AF597" s="11">
        <f t="shared" si="130"/>
        <v>0</v>
      </c>
      <c r="AG597" s="11">
        <f t="shared" si="131"/>
        <v>0</v>
      </c>
      <c r="AH597" s="11">
        <f t="shared" si="132"/>
        <v>0</v>
      </c>
      <c r="AI597" s="11">
        <f t="shared" si="133"/>
        <v>0</v>
      </c>
      <c r="AJ597" s="11">
        <f t="shared" si="134"/>
        <v>0</v>
      </c>
      <c r="AK597" s="11">
        <f t="shared" si="135"/>
        <v>0</v>
      </c>
      <c r="AL597" s="11" t="str">
        <f t="shared" si="136"/>
        <v/>
      </c>
      <c r="AM597" s="11" t="str">
        <f t="shared" si="137"/>
        <v/>
      </c>
      <c r="AN597" s="11" t="str">
        <f>IF(AND($O597=$B$4,OR($Q597="COMMUN",$Q597=$D$4),$R597="POS"),COUNTIFS($O$83:$O597,$B$4,$Q$83:$Q597,"COMMUN",$R$83:$R597,"POS")+COUNTIFS($O$83:$O597,$B$4,$Q$83:$Q597,$D$4,$R$83:$R597,"POS"),"")</f>
        <v/>
      </c>
      <c r="AO597" s="11" t="str">
        <f t="shared" si="138"/>
        <v/>
      </c>
      <c r="AP597" s="11" t="str">
        <f t="shared" si="139"/>
        <v/>
      </c>
      <c r="AQ597" s="11">
        <f t="shared" si="140"/>
        <v>0</v>
      </c>
    </row>
    <row r="598" spans="12:43" ht="21.95" customHeight="1">
      <c r="L598" s="46"/>
      <c r="M598" s="46"/>
      <c r="N598" s="44" t="s">
        <v>1882</v>
      </c>
      <c r="O598" s="44" t="s">
        <v>299</v>
      </c>
      <c r="P598" s="44">
        <v>1</v>
      </c>
      <c r="Q598" s="44" t="s">
        <v>51</v>
      </c>
      <c r="R598" s="44" t="s">
        <v>52</v>
      </c>
      <c r="S598" s="44">
        <v>0</v>
      </c>
      <c r="T598" s="44">
        <v>0</v>
      </c>
      <c r="U598" s="44" t="s">
        <v>620</v>
      </c>
      <c r="V598" s="44" t="s">
        <v>1883</v>
      </c>
      <c r="W598" s="44"/>
      <c r="X598" s="44"/>
      <c r="Y598" s="44"/>
      <c r="Z598" s="44"/>
      <c r="AA598" s="44"/>
      <c r="AB598" s="44" t="s">
        <v>625</v>
      </c>
      <c r="AC598" s="44" t="s">
        <v>626</v>
      </c>
      <c r="AD598" s="44" t="s">
        <v>813</v>
      </c>
      <c r="AE598" s="44" t="s">
        <v>550</v>
      </c>
      <c r="AF598" s="11">
        <f t="shared" si="130"/>
        <v>0</v>
      </c>
      <c r="AG598" s="11">
        <f t="shared" si="131"/>
        <v>0</v>
      </c>
      <c r="AH598" s="11">
        <f t="shared" si="132"/>
        <v>0</v>
      </c>
      <c r="AI598" s="11">
        <f t="shared" si="133"/>
        <v>0</v>
      </c>
      <c r="AJ598" s="11">
        <f t="shared" si="134"/>
        <v>0</v>
      </c>
      <c r="AK598" s="11">
        <f t="shared" si="135"/>
        <v>0</v>
      </c>
      <c r="AL598" s="11" t="str">
        <f t="shared" si="136"/>
        <v/>
      </c>
      <c r="AM598" s="11" t="str">
        <f t="shared" si="137"/>
        <v/>
      </c>
      <c r="AN598" s="11" t="str">
        <f>IF(AND($O598=$B$4,OR($Q598="COMMUN",$Q598=$D$4),$R598="POS"),COUNTIFS($O$83:$O598,$B$4,$Q$83:$Q598,"COMMUN",$R$83:$R598,"POS")+COUNTIFS($O$83:$O598,$B$4,$Q$83:$Q598,$D$4,$R$83:$R598,"POS"),"")</f>
        <v/>
      </c>
      <c r="AO598" s="11" t="str">
        <f t="shared" si="138"/>
        <v/>
      </c>
      <c r="AP598" s="11" t="str">
        <f t="shared" si="139"/>
        <v/>
      </c>
      <c r="AQ598" s="11">
        <f t="shared" si="140"/>
        <v>0</v>
      </c>
    </row>
    <row r="599" spans="12:43" ht="21.95" customHeight="1">
      <c r="L599" s="46"/>
      <c r="M599" s="46"/>
      <c r="N599" s="44" t="s">
        <v>1884</v>
      </c>
      <c r="O599" s="44" t="s">
        <v>299</v>
      </c>
      <c r="P599" s="44">
        <v>2</v>
      </c>
      <c r="Q599" s="44" t="s">
        <v>51</v>
      </c>
      <c r="R599" s="44" t="s">
        <v>52</v>
      </c>
      <c r="S599" s="44">
        <v>0</v>
      </c>
      <c r="T599" s="44">
        <v>0</v>
      </c>
      <c r="U599" s="44" t="s">
        <v>620</v>
      </c>
      <c r="V599" s="44" t="s">
        <v>1885</v>
      </c>
      <c r="W599" s="44"/>
      <c r="X599" s="44"/>
      <c r="Y599" s="44"/>
      <c r="Z599" s="44"/>
      <c r="AA599" s="44"/>
      <c r="AB599" s="44" t="s">
        <v>625</v>
      </c>
      <c r="AC599" s="44" t="s">
        <v>626</v>
      </c>
      <c r="AD599" s="44" t="s">
        <v>813</v>
      </c>
      <c r="AE599" s="44" t="s">
        <v>550</v>
      </c>
      <c r="AF599" s="11">
        <f t="shared" si="130"/>
        <v>0</v>
      </c>
      <c r="AG599" s="11">
        <f t="shared" si="131"/>
        <v>0</v>
      </c>
      <c r="AH599" s="11">
        <f t="shared" si="132"/>
        <v>0</v>
      </c>
      <c r="AI599" s="11">
        <f t="shared" si="133"/>
        <v>0</v>
      </c>
      <c r="AJ599" s="11">
        <f t="shared" si="134"/>
        <v>0</v>
      </c>
      <c r="AK599" s="11">
        <f t="shared" si="135"/>
        <v>0</v>
      </c>
      <c r="AL599" s="11" t="str">
        <f t="shared" si="136"/>
        <v/>
      </c>
      <c r="AM599" s="11" t="str">
        <f t="shared" si="137"/>
        <v/>
      </c>
      <c r="AN599" s="11" t="str">
        <f>IF(AND($O599=$B$4,OR($Q599="COMMUN",$Q599=$D$4),$R599="POS"),COUNTIFS($O$83:$O599,$B$4,$Q$83:$Q599,"COMMUN",$R$83:$R599,"POS")+COUNTIFS($O$83:$O599,$B$4,$Q$83:$Q599,$D$4,$R$83:$R599,"POS"),"")</f>
        <v/>
      </c>
      <c r="AO599" s="11" t="str">
        <f t="shared" si="138"/>
        <v/>
      </c>
      <c r="AP599" s="11" t="str">
        <f t="shared" si="139"/>
        <v/>
      </c>
      <c r="AQ599" s="11">
        <f t="shared" si="140"/>
        <v>0</v>
      </c>
    </row>
    <row r="600" spans="12:43" ht="21.95" customHeight="1">
      <c r="L600" s="46"/>
      <c r="M600" s="46"/>
      <c r="N600" s="44" t="s">
        <v>1886</v>
      </c>
      <c r="O600" s="44" t="s">
        <v>299</v>
      </c>
      <c r="P600" s="44">
        <v>3</v>
      </c>
      <c r="Q600" s="44" t="s">
        <v>51</v>
      </c>
      <c r="R600" s="44" t="s">
        <v>52</v>
      </c>
      <c r="S600" s="44">
        <v>0</v>
      </c>
      <c r="T600" s="44">
        <v>0</v>
      </c>
      <c r="U600" s="44" t="s">
        <v>620</v>
      </c>
      <c r="V600" s="44" t="s">
        <v>1887</v>
      </c>
      <c r="W600" s="44"/>
      <c r="X600" s="44"/>
      <c r="Y600" s="44"/>
      <c r="Z600" s="44"/>
      <c r="AA600" s="44"/>
      <c r="AB600" s="44" t="s">
        <v>625</v>
      </c>
      <c r="AC600" s="44" t="s">
        <v>626</v>
      </c>
      <c r="AD600" s="44" t="s">
        <v>813</v>
      </c>
      <c r="AE600" s="44" t="s">
        <v>550</v>
      </c>
      <c r="AF600" s="11">
        <f t="shared" si="130"/>
        <v>0</v>
      </c>
      <c r="AG600" s="11">
        <f t="shared" si="131"/>
        <v>0</v>
      </c>
      <c r="AH600" s="11">
        <f t="shared" si="132"/>
        <v>0</v>
      </c>
      <c r="AI600" s="11">
        <f t="shared" si="133"/>
        <v>0</v>
      </c>
      <c r="AJ600" s="11">
        <f t="shared" si="134"/>
        <v>0</v>
      </c>
      <c r="AK600" s="11">
        <f t="shared" si="135"/>
        <v>0</v>
      </c>
      <c r="AL600" s="11" t="str">
        <f t="shared" si="136"/>
        <v/>
      </c>
      <c r="AM600" s="11" t="str">
        <f t="shared" si="137"/>
        <v/>
      </c>
      <c r="AN600" s="11" t="str">
        <f>IF(AND($O600=$B$4,OR($Q600="COMMUN",$Q600=$D$4),$R600="POS"),COUNTIFS($O$83:$O600,$B$4,$Q$83:$Q600,"COMMUN",$R$83:$R600,"POS")+COUNTIFS($O$83:$O600,$B$4,$Q$83:$Q600,$D$4,$R$83:$R600,"POS"),"")</f>
        <v/>
      </c>
      <c r="AO600" s="11" t="str">
        <f t="shared" si="138"/>
        <v/>
      </c>
      <c r="AP600" s="11" t="str">
        <f t="shared" si="139"/>
        <v/>
      </c>
      <c r="AQ600" s="11">
        <f t="shared" si="140"/>
        <v>0</v>
      </c>
    </row>
    <row r="601" spans="12:43" ht="21.95" customHeight="1">
      <c r="L601" s="46"/>
      <c r="M601" s="46"/>
      <c r="N601" s="44" t="s">
        <v>1888</v>
      </c>
      <c r="O601" s="44" t="s">
        <v>299</v>
      </c>
      <c r="P601" s="44">
        <v>4</v>
      </c>
      <c r="Q601" s="44" t="s">
        <v>51</v>
      </c>
      <c r="R601" s="44" t="s">
        <v>52</v>
      </c>
      <c r="S601" s="44">
        <v>0</v>
      </c>
      <c r="T601" s="44">
        <v>0</v>
      </c>
      <c r="U601" s="44" t="s">
        <v>620</v>
      </c>
      <c r="V601" s="44" t="s">
        <v>1889</v>
      </c>
      <c r="W601" s="44"/>
      <c r="X601" s="44"/>
      <c r="Y601" s="44"/>
      <c r="Z601" s="44"/>
      <c r="AA601" s="44"/>
      <c r="AB601" s="44" t="s">
        <v>625</v>
      </c>
      <c r="AC601" s="44" t="s">
        <v>626</v>
      </c>
      <c r="AD601" s="44" t="s">
        <v>813</v>
      </c>
      <c r="AE601" s="44" t="s">
        <v>550</v>
      </c>
      <c r="AF601" s="11">
        <f t="shared" si="130"/>
        <v>0</v>
      </c>
      <c r="AG601" s="11">
        <f t="shared" si="131"/>
        <v>0</v>
      </c>
      <c r="AH601" s="11">
        <f t="shared" si="132"/>
        <v>0</v>
      </c>
      <c r="AI601" s="11">
        <f t="shared" si="133"/>
        <v>0</v>
      </c>
      <c r="AJ601" s="11">
        <f t="shared" si="134"/>
        <v>0</v>
      </c>
      <c r="AK601" s="11">
        <f t="shared" si="135"/>
        <v>0</v>
      </c>
      <c r="AL601" s="11" t="str">
        <f t="shared" si="136"/>
        <v/>
      </c>
      <c r="AM601" s="11" t="str">
        <f t="shared" si="137"/>
        <v/>
      </c>
      <c r="AN601" s="11" t="str">
        <f>IF(AND($O601=$B$4,OR($Q601="COMMUN",$Q601=$D$4),$R601="POS"),COUNTIFS($O$83:$O601,$B$4,$Q$83:$Q601,"COMMUN",$R$83:$R601,"POS")+COUNTIFS($O$83:$O601,$B$4,$Q$83:$Q601,$D$4,$R$83:$R601,"POS"),"")</f>
        <v/>
      </c>
      <c r="AO601" s="11" t="str">
        <f t="shared" si="138"/>
        <v/>
      </c>
      <c r="AP601" s="11" t="str">
        <f t="shared" si="139"/>
        <v/>
      </c>
      <c r="AQ601" s="11">
        <f t="shared" si="140"/>
        <v>0</v>
      </c>
    </row>
    <row r="602" spans="12:43" ht="21.95" customHeight="1">
      <c r="L602" s="46"/>
      <c r="M602" s="46"/>
      <c r="N602" s="44" t="s">
        <v>1890</v>
      </c>
      <c r="O602" s="44" t="s">
        <v>299</v>
      </c>
      <c r="P602" s="44">
        <v>5</v>
      </c>
      <c r="Q602" s="44" t="s">
        <v>51</v>
      </c>
      <c r="R602" s="44" t="s">
        <v>52</v>
      </c>
      <c r="S602" s="44">
        <v>0</v>
      </c>
      <c r="T602" s="44">
        <v>0</v>
      </c>
      <c r="U602" s="44" t="s">
        <v>620</v>
      </c>
      <c r="V602" s="44" t="s">
        <v>1891</v>
      </c>
      <c r="W602" s="44"/>
      <c r="X602" s="44"/>
      <c r="Y602" s="44"/>
      <c r="Z602" s="44"/>
      <c r="AA602" s="44"/>
      <c r="AB602" s="44" t="s">
        <v>625</v>
      </c>
      <c r="AC602" s="44" t="s">
        <v>626</v>
      </c>
      <c r="AD602" s="44" t="s">
        <v>813</v>
      </c>
      <c r="AE602" s="44" t="s">
        <v>550</v>
      </c>
      <c r="AF602" s="11">
        <f t="shared" si="130"/>
        <v>0</v>
      </c>
      <c r="AG602" s="11">
        <f t="shared" si="131"/>
        <v>0</v>
      </c>
      <c r="AH602" s="11">
        <f t="shared" si="132"/>
        <v>0</v>
      </c>
      <c r="AI602" s="11">
        <f t="shared" si="133"/>
        <v>0</v>
      </c>
      <c r="AJ602" s="11">
        <f t="shared" si="134"/>
        <v>0</v>
      </c>
      <c r="AK602" s="11">
        <f t="shared" si="135"/>
        <v>0</v>
      </c>
      <c r="AL602" s="11" t="str">
        <f t="shared" si="136"/>
        <v/>
      </c>
      <c r="AM602" s="11" t="str">
        <f t="shared" si="137"/>
        <v/>
      </c>
      <c r="AN602" s="11" t="str">
        <f>IF(AND($O602=$B$4,OR($Q602="COMMUN",$Q602=$D$4),$R602="POS"),COUNTIFS($O$83:$O602,$B$4,$Q$83:$Q602,"COMMUN",$R$83:$R602,"POS")+COUNTIFS($O$83:$O602,$B$4,$Q$83:$Q602,$D$4,$R$83:$R602,"POS"),"")</f>
        <v/>
      </c>
      <c r="AO602" s="11" t="str">
        <f t="shared" si="138"/>
        <v/>
      </c>
      <c r="AP602" s="11" t="str">
        <f t="shared" si="139"/>
        <v/>
      </c>
      <c r="AQ602" s="11">
        <f t="shared" si="140"/>
        <v>0</v>
      </c>
    </row>
    <row r="603" spans="12:43" ht="21.95" customHeight="1">
      <c r="L603" s="46"/>
      <c r="M603" s="46"/>
      <c r="N603" s="44" t="s">
        <v>1892</v>
      </c>
      <c r="O603" s="44" t="s">
        <v>301</v>
      </c>
      <c r="P603" s="44">
        <v>1</v>
      </c>
      <c r="Q603" s="44" t="s">
        <v>51</v>
      </c>
      <c r="R603" s="44" t="s">
        <v>52</v>
      </c>
      <c r="S603" s="44">
        <v>0</v>
      </c>
      <c r="T603" s="44">
        <v>0</v>
      </c>
      <c r="U603" s="44" t="s">
        <v>620</v>
      </c>
      <c r="V603" s="44" t="s">
        <v>1893</v>
      </c>
      <c r="W603" s="44"/>
      <c r="X603" s="44"/>
      <c r="Y603" s="44"/>
      <c r="Z603" s="44"/>
      <c r="AA603" s="44"/>
      <c r="AB603" s="44" t="s">
        <v>625</v>
      </c>
      <c r="AC603" s="44" t="s">
        <v>626</v>
      </c>
      <c r="AD603" s="44" t="s">
        <v>813</v>
      </c>
      <c r="AE603" s="44" t="s">
        <v>550</v>
      </c>
      <c r="AF603" s="11">
        <f t="shared" si="130"/>
        <v>0</v>
      </c>
      <c r="AG603" s="11">
        <f t="shared" si="131"/>
        <v>0</v>
      </c>
      <c r="AH603" s="11">
        <f t="shared" si="132"/>
        <v>0</v>
      </c>
      <c r="AI603" s="11">
        <f t="shared" si="133"/>
        <v>0</v>
      </c>
      <c r="AJ603" s="11">
        <f t="shared" si="134"/>
        <v>0</v>
      </c>
      <c r="AK603" s="11">
        <f t="shared" si="135"/>
        <v>0</v>
      </c>
      <c r="AL603" s="11" t="str">
        <f t="shared" si="136"/>
        <v/>
      </c>
      <c r="AM603" s="11" t="str">
        <f t="shared" si="137"/>
        <v/>
      </c>
      <c r="AN603" s="11" t="str">
        <f>IF(AND($O603=$B$4,OR($Q603="COMMUN",$Q603=$D$4),$R603="POS"),COUNTIFS($O$83:$O603,$B$4,$Q$83:$Q603,"COMMUN",$R$83:$R603,"POS")+COUNTIFS($O$83:$O603,$B$4,$Q$83:$Q603,$D$4,$R$83:$R603,"POS"),"")</f>
        <v/>
      </c>
      <c r="AO603" s="11" t="str">
        <f t="shared" si="138"/>
        <v/>
      </c>
      <c r="AP603" s="11" t="str">
        <f t="shared" si="139"/>
        <v/>
      </c>
      <c r="AQ603" s="11">
        <f t="shared" si="140"/>
        <v>0</v>
      </c>
    </row>
    <row r="604" spans="12:43" ht="21.95" customHeight="1">
      <c r="L604" s="46"/>
      <c r="M604" s="46"/>
      <c r="N604" s="44" t="s">
        <v>1894</v>
      </c>
      <c r="O604" s="44" t="s">
        <v>301</v>
      </c>
      <c r="P604" s="44">
        <v>2</v>
      </c>
      <c r="Q604" s="44" t="s">
        <v>51</v>
      </c>
      <c r="R604" s="44" t="s">
        <v>52</v>
      </c>
      <c r="S604" s="44">
        <v>0</v>
      </c>
      <c r="T604" s="44">
        <v>0</v>
      </c>
      <c r="U604" s="44" t="s">
        <v>620</v>
      </c>
      <c r="V604" s="44" t="s">
        <v>1895</v>
      </c>
      <c r="W604" s="44"/>
      <c r="X604" s="44"/>
      <c r="Y604" s="44"/>
      <c r="Z604" s="44"/>
      <c r="AA604" s="44"/>
      <c r="AB604" s="44" t="s">
        <v>625</v>
      </c>
      <c r="AC604" s="44" t="s">
        <v>626</v>
      </c>
      <c r="AD604" s="44" t="s">
        <v>813</v>
      </c>
      <c r="AE604" s="44" t="s">
        <v>550</v>
      </c>
      <c r="AF604" s="11">
        <f t="shared" si="130"/>
        <v>0</v>
      </c>
      <c r="AG604" s="11">
        <f t="shared" si="131"/>
        <v>0</v>
      </c>
      <c r="AH604" s="11">
        <f t="shared" si="132"/>
        <v>0</v>
      </c>
      <c r="AI604" s="11">
        <f t="shared" si="133"/>
        <v>0</v>
      </c>
      <c r="AJ604" s="11">
        <f t="shared" si="134"/>
        <v>0</v>
      </c>
      <c r="AK604" s="11">
        <f t="shared" si="135"/>
        <v>0</v>
      </c>
      <c r="AL604" s="11" t="str">
        <f t="shared" si="136"/>
        <v/>
      </c>
      <c r="AM604" s="11" t="str">
        <f t="shared" si="137"/>
        <v/>
      </c>
      <c r="AN604" s="11" t="str">
        <f>IF(AND($O604=$B$4,OR($Q604="COMMUN",$Q604=$D$4),$R604="POS"),COUNTIFS($O$83:$O604,$B$4,$Q$83:$Q604,"COMMUN",$R$83:$R604,"POS")+COUNTIFS($O$83:$O604,$B$4,$Q$83:$Q604,$D$4,$R$83:$R604,"POS"),"")</f>
        <v/>
      </c>
      <c r="AO604" s="11" t="str">
        <f t="shared" si="138"/>
        <v/>
      </c>
      <c r="AP604" s="11" t="str">
        <f t="shared" si="139"/>
        <v/>
      </c>
      <c r="AQ604" s="11">
        <f t="shared" si="140"/>
        <v>0</v>
      </c>
    </row>
    <row r="605" spans="12:43" ht="21.95" customHeight="1">
      <c r="L605" s="46"/>
      <c r="M605" s="46"/>
      <c r="N605" s="44" t="s">
        <v>1896</v>
      </c>
      <c r="O605" s="44" t="s">
        <v>301</v>
      </c>
      <c r="P605" s="44">
        <v>3</v>
      </c>
      <c r="Q605" s="44" t="s">
        <v>51</v>
      </c>
      <c r="R605" s="44" t="s">
        <v>52</v>
      </c>
      <c r="S605" s="44">
        <v>0</v>
      </c>
      <c r="T605" s="44">
        <v>0</v>
      </c>
      <c r="U605" s="44" t="s">
        <v>620</v>
      </c>
      <c r="V605" s="44" t="s">
        <v>1897</v>
      </c>
      <c r="W605" s="44"/>
      <c r="X605" s="44"/>
      <c r="Y605" s="44"/>
      <c r="Z605" s="44"/>
      <c r="AA605" s="44"/>
      <c r="AB605" s="44" t="s">
        <v>625</v>
      </c>
      <c r="AC605" s="44" t="s">
        <v>626</v>
      </c>
      <c r="AD605" s="44" t="s">
        <v>813</v>
      </c>
      <c r="AE605" s="44" t="s">
        <v>550</v>
      </c>
      <c r="AF605" s="11">
        <f t="shared" si="130"/>
        <v>0</v>
      </c>
      <c r="AG605" s="11">
        <f t="shared" si="131"/>
        <v>0</v>
      </c>
      <c r="AH605" s="11">
        <f t="shared" si="132"/>
        <v>0</v>
      </c>
      <c r="AI605" s="11">
        <f t="shared" si="133"/>
        <v>0</v>
      </c>
      <c r="AJ605" s="11">
        <f t="shared" si="134"/>
        <v>0</v>
      </c>
      <c r="AK605" s="11">
        <f t="shared" si="135"/>
        <v>0</v>
      </c>
      <c r="AL605" s="11" t="str">
        <f t="shared" si="136"/>
        <v/>
      </c>
      <c r="AM605" s="11" t="str">
        <f t="shared" si="137"/>
        <v/>
      </c>
      <c r="AN605" s="11" t="str">
        <f>IF(AND($O605=$B$4,OR($Q605="COMMUN",$Q605=$D$4),$R605="POS"),COUNTIFS($O$83:$O605,$B$4,$Q$83:$Q605,"COMMUN",$R$83:$R605,"POS")+COUNTIFS($O$83:$O605,$B$4,$Q$83:$Q605,$D$4,$R$83:$R605,"POS"),"")</f>
        <v/>
      </c>
      <c r="AO605" s="11" t="str">
        <f t="shared" si="138"/>
        <v/>
      </c>
      <c r="AP605" s="11" t="str">
        <f t="shared" si="139"/>
        <v/>
      </c>
      <c r="AQ605" s="11">
        <f t="shared" si="140"/>
        <v>0</v>
      </c>
    </row>
    <row r="606" spans="12:43" ht="21.95" customHeight="1">
      <c r="L606" s="46"/>
      <c r="M606" s="46"/>
      <c r="N606" s="44" t="s">
        <v>1898</v>
      </c>
      <c r="O606" s="44" t="s">
        <v>301</v>
      </c>
      <c r="P606" s="44">
        <v>4</v>
      </c>
      <c r="Q606" s="44" t="s">
        <v>51</v>
      </c>
      <c r="R606" s="44" t="s">
        <v>52</v>
      </c>
      <c r="S606" s="44">
        <v>0</v>
      </c>
      <c r="T606" s="44">
        <v>0</v>
      </c>
      <c r="U606" s="44" t="s">
        <v>620</v>
      </c>
      <c r="V606" s="44" t="s">
        <v>1899</v>
      </c>
      <c r="W606" s="44"/>
      <c r="X606" s="44"/>
      <c r="Y606" s="44"/>
      <c r="Z606" s="44"/>
      <c r="AA606" s="44"/>
      <c r="AB606" s="44" t="s">
        <v>625</v>
      </c>
      <c r="AC606" s="44" t="s">
        <v>626</v>
      </c>
      <c r="AD606" s="44" t="s">
        <v>813</v>
      </c>
      <c r="AE606" s="44" t="s">
        <v>550</v>
      </c>
      <c r="AF606" s="11">
        <f t="shared" si="130"/>
        <v>0</v>
      </c>
      <c r="AG606" s="11">
        <f t="shared" si="131"/>
        <v>0</v>
      </c>
      <c r="AH606" s="11">
        <f t="shared" si="132"/>
        <v>0</v>
      </c>
      <c r="AI606" s="11">
        <f t="shared" si="133"/>
        <v>0</v>
      </c>
      <c r="AJ606" s="11">
        <f t="shared" si="134"/>
        <v>0</v>
      </c>
      <c r="AK606" s="11">
        <f t="shared" si="135"/>
        <v>0</v>
      </c>
      <c r="AL606" s="11" t="str">
        <f t="shared" si="136"/>
        <v/>
      </c>
      <c r="AM606" s="11" t="str">
        <f t="shared" si="137"/>
        <v/>
      </c>
      <c r="AN606" s="11" t="str">
        <f>IF(AND($O606=$B$4,OR($Q606="COMMUN",$Q606=$D$4),$R606="POS"),COUNTIFS($O$83:$O606,$B$4,$Q$83:$Q606,"COMMUN",$R$83:$R606,"POS")+COUNTIFS($O$83:$O606,$B$4,$Q$83:$Q606,$D$4,$R$83:$R606,"POS"),"")</f>
        <v/>
      </c>
      <c r="AO606" s="11" t="str">
        <f t="shared" si="138"/>
        <v/>
      </c>
      <c r="AP606" s="11" t="str">
        <f t="shared" si="139"/>
        <v/>
      </c>
      <c r="AQ606" s="11">
        <f t="shared" si="140"/>
        <v>0</v>
      </c>
    </row>
    <row r="607" spans="12:43" ht="21.95" customHeight="1">
      <c r="L607" s="46"/>
      <c r="M607" s="46"/>
      <c r="N607" s="44" t="s">
        <v>1900</v>
      </c>
      <c r="O607" s="44" t="s">
        <v>301</v>
      </c>
      <c r="P607" s="44">
        <v>5</v>
      </c>
      <c r="Q607" s="44" t="s">
        <v>51</v>
      </c>
      <c r="R607" s="44" t="s">
        <v>52</v>
      </c>
      <c r="S607" s="44">
        <v>0</v>
      </c>
      <c r="T607" s="44">
        <v>0</v>
      </c>
      <c r="U607" s="44" t="s">
        <v>620</v>
      </c>
      <c r="V607" s="44" t="s">
        <v>1901</v>
      </c>
      <c r="W607" s="44"/>
      <c r="X607" s="44"/>
      <c r="Y607" s="44"/>
      <c r="Z607" s="44"/>
      <c r="AA607" s="44"/>
      <c r="AB607" s="44" t="s">
        <v>625</v>
      </c>
      <c r="AC607" s="44" t="s">
        <v>626</v>
      </c>
      <c r="AD607" s="44" t="s">
        <v>813</v>
      </c>
      <c r="AE607" s="44" t="s">
        <v>550</v>
      </c>
      <c r="AF607" s="11">
        <f t="shared" si="130"/>
        <v>0</v>
      </c>
      <c r="AG607" s="11">
        <f t="shared" si="131"/>
        <v>0</v>
      </c>
      <c r="AH607" s="11">
        <f t="shared" si="132"/>
        <v>0</v>
      </c>
      <c r="AI607" s="11">
        <f t="shared" si="133"/>
        <v>0</v>
      </c>
      <c r="AJ607" s="11">
        <f t="shared" si="134"/>
        <v>0</v>
      </c>
      <c r="AK607" s="11">
        <f t="shared" si="135"/>
        <v>0</v>
      </c>
      <c r="AL607" s="11" t="str">
        <f t="shared" si="136"/>
        <v/>
      </c>
      <c r="AM607" s="11" t="str">
        <f t="shared" si="137"/>
        <v/>
      </c>
      <c r="AN607" s="11" t="str">
        <f>IF(AND($O607=$B$4,OR($Q607="COMMUN",$Q607=$D$4),$R607="POS"),COUNTIFS($O$83:$O607,$B$4,$Q$83:$Q607,"COMMUN",$R$83:$R607,"POS")+COUNTIFS($O$83:$O607,$B$4,$Q$83:$Q607,$D$4,$R$83:$R607,"POS"),"")</f>
        <v/>
      </c>
      <c r="AO607" s="11" t="str">
        <f t="shared" si="138"/>
        <v/>
      </c>
      <c r="AP607" s="11" t="str">
        <f t="shared" si="139"/>
        <v/>
      </c>
      <c r="AQ607" s="11">
        <f t="shared" si="140"/>
        <v>0</v>
      </c>
    </row>
    <row r="608" spans="12:43" ht="21.95" customHeight="1">
      <c r="L608" s="46"/>
      <c r="M608" s="46"/>
      <c r="N608" s="44" t="s">
        <v>1902</v>
      </c>
      <c r="O608" s="44" t="s">
        <v>133</v>
      </c>
      <c r="P608" s="44">
        <v>1</v>
      </c>
      <c r="Q608" s="44" t="s">
        <v>51</v>
      </c>
      <c r="R608" s="44" t="s">
        <v>52</v>
      </c>
      <c r="S608" s="44">
        <v>0</v>
      </c>
      <c r="T608" s="44">
        <v>0</v>
      </c>
      <c r="U608" s="44" t="s">
        <v>620</v>
      </c>
      <c r="V608" s="44" t="s">
        <v>1903</v>
      </c>
      <c r="W608" s="44"/>
      <c r="X608" s="44"/>
      <c r="Y608" s="44"/>
      <c r="Z608" s="44"/>
      <c r="AA608" s="44"/>
      <c r="AB608" s="44" t="s">
        <v>625</v>
      </c>
      <c r="AC608" s="44" t="s">
        <v>626</v>
      </c>
      <c r="AD608" s="44" t="s">
        <v>813</v>
      </c>
      <c r="AE608" s="44" t="s">
        <v>550</v>
      </c>
      <c r="AF608" s="11">
        <f t="shared" si="130"/>
        <v>0</v>
      </c>
      <c r="AG608" s="11">
        <f t="shared" si="131"/>
        <v>0</v>
      </c>
      <c r="AH608" s="11">
        <f t="shared" si="132"/>
        <v>0</v>
      </c>
      <c r="AI608" s="11">
        <f t="shared" si="133"/>
        <v>0</v>
      </c>
      <c r="AJ608" s="11">
        <f t="shared" si="134"/>
        <v>0</v>
      </c>
      <c r="AK608" s="11">
        <f t="shared" si="135"/>
        <v>0</v>
      </c>
      <c r="AL608" s="11" t="str">
        <f t="shared" si="136"/>
        <v/>
      </c>
      <c r="AM608" s="11" t="str">
        <f t="shared" si="137"/>
        <v/>
      </c>
      <c r="AN608" s="11" t="str">
        <f>IF(AND($O608=$B$4,OR($Q608="COMMUN",$Q608=$D$4),$R608="POS"),COUNTIFS($O$83:$O608,$B$4,$Q$83:$Q608,"COMMUN",$R$83:$R608,"POS")+COUNTIFS($O$83:$O608,$B$4,$Q$83:$Q608,$D$4,$R$83:$R608,"POS"),"")</f>
        <v/>
      </c>
      <c r="AO608" s="11" t="str">
        <f t="shared" si="138"/>
        <v/>
      </c>
      <c r="AP608" s="11" t="str">
        <f t="shared" si="139"/>
        <v/>
      </c>
      <c r="AQ608" s="11">
        <f t="shared" si="140"/>
        <v>0</v>
      </c>
    </row>
    <row r="609" spans="12:43" ht="21.95" customHeight="1">
      <c r="L609" s="46"/>
      <c r="M609" s="46"/>
      <c r="N609" s="44" t="s">
        <v>1904</v>
      </c>
      <c r="O609" s="44" t="s">
        <v>133</v>
      </c>
      <c r="P609" s="44">
        <v>2</v>
      </c>
      <c r="Q609" s="44" t="s">
        <v>51</v>
      </c>
      <c r="R609" s="44" t="s">
        <v>52</v>
      </c>
      <c r="S609" s="44">
        <v>0</v>
      </c>
      <c r="T609" s="44">
        <v>0</v>
      </c>
      <c r="U609" s="44" t="s">
        <v>620</v>
      </c>
      <c r="V609" s="44" t="s">
        <v>1905</v>
      </c>
      <c r="W609" s="44"/>
      <c r="X609" s="44"/>
      <c r="Y609" s="44"/>
      <c r="Z609" s="44"/>
      <c r="AA609" s="44"/>
      <c r="AB609" s="44" t="s">
        <v>625</v>
      </c>
      <c r="AC609" s="44" t="s">
        <v>626</v>
      </c>
      <c r="AD609" s="44" t="s">
        <v>813</v>
      </c>
      <c r="AE609" s="44" t="s">
        <v>550</v>
      </c>
      <c r="AF609" s="11">
        <f t="shared" si="130"/>
        <v>0</v>
      </c>
      <c r="AG609" s="11">
        <f t="shared" si="131"/>
        <v>0</v>
      </c>
      <c r="AH609" s="11">
        <f t="shared" si="132"/>
        <v>0</v>
      </c>
      <c r="AI609" s="11">
        <f t="shared" si="133"/>
        <v>0</v>
      </c>
      <c r="AJ609" s="11">
        <f t="shared" si="134"/>
        <v>0</v>
      </c>
      <c r="AK609" s="11">
        <f t="shared" si="135"/>
        <v>0</v>
      </c>
      <c r="AL609" s="11" t="str">
        <f t="shared" si="136"/>
        <v/>
      </c>
      <c r="AM609" s="11" t="str">
        <f t="shared" si="137"/>
        <v/>
      </c>
      <c r="AN609" s="11" t="str">
        <f>IF(AND($O609=$B$4,OR($Q609="COMMUN",$Q609=$D$4),$R609="POS"),COUNTIFS($O$83:$O609,$B$4,$Q$83:$Q609,"COMMUN",$R$83:$R609,"POS")+COUNTIFS($O$83:$O609,$B$4,$Q$83:$Q609,$D$4,$R$83:$R609,"POS"),"")</f>
        <v/>
      </c>
      <c r="AO609" s="11" t="str">
        <f t="shared" si="138"/>
        <v/>
      </c>
      <c r="AP609" s="11" t="str">
        <f t="shared" si="139"/>
        <v/>
      </c>
      <c r="AQ609" s="11">
        <f t="shared" si="140"/>
        <v>0</v>
      </c>
    </row>
    <row r="610" spans="12:43" ht="21.95" customHeight="1">
      <c r="L610" s="46"/>
      <c r="M610" s="46"/>
      <c r="N610" s="44" t="s">
        <v>1906</v>
      </c>
      <c r="O610" s="44" t="s">
        <v>133</v>
      </c>
      <c r="P610" s="44">
        <v>3</v>
      </c>
      <c r="Q610" s="44" t="s">
        <v>51</v>
      </c>
      <c r="R610" s="44" t="s">
        <v>52</v>
      </c>
      <c r="S610" s="44">
        <v>0</v>
      </c>
      <c r="T610" s="44">
        <v>0</v>
      </c>
      <c r="U610" s="44" t="s">
        <v>620</v>
      </c>
      <c r="V610" s="44" t="s">
        <v>1907</v>
      </c>
      <c r="W610" s="44"/>
      <c r="X610" s="44"/>
      <c r="Y610" s="44"/>
      <c r="Z610" s="44"/>
      <c r="AA610" s="44"/>
      <c r="AB610" s="44" t="s">
        <v>625</v>
      </c>
      <c r="AC610" s="44" t="s">
        <v>626</v>
      </c>
      <c r="AD610" s="44" t="s">
        <v>813</v>
      </c>
      <c r="AE610" s="44" t="s">
        <v>550</v>
      </c>
      <c r="AF610" s="11">
        <f t="shared" si="130"/>
        <v>0</v>
      </c>
      <c r="AG610" s="11">
        <f t="shared" si="131"/>
        <v>0</v>
      </c>
      <c r="AH610" s="11">
        <f t="shared" si="132"/>
        <v>0</v>
      </c>
      <c r="AI610" s="11">
        <f t="shared" si="133"/>
        <v>0</v>
      </c>
      <c r="AJ610" s="11">
        <f t="shared" si="134"/>
        <v>0</v>
      </c>
      <c r="AK610" s="11">
        <f t="shared" si="135"/>
        <v>0</v>
      </c>
      <c r="AL610" s="11" t="str">
        <f t="shared" si="136"/>
        <v/>
      </c>
      <c r="AM610" s="11" t="str">
        <f t="shared" si="137"/>
        <v/>
      </c>
      <c r="AN610" s="11" t="str">
        <f>IF(AND($O610=$B$4,OR($Q610="COMMUN",$Q610=$D$4),$R610="POS"),COUNTIFS($O$83:$O610,$B$4,$Q$83:$Q610,"COMMUN",$R$83:$R610,"POS")+COUNTIFS($O$83:$O610,$B$4,$Q$83:$Q610,$D$4,$R$83:$R610,"POS"),"")</f>
        <v/>
      </c>
      <c r="AO610" s="11" t="str">
        <f t="shared" si="138"/>
        <v/>
      </c>
      <c r="AP610" s="11" t="str">
        <f t="shared" si="139"/>
        <v/>
      </c>
      <c r="AQ610" s="11">
        <f t="shared" si="140"/>
        <v>0</v>
      </c>
    </row>
    <row r="611" spans="12:43" ht="21.95" customHeight="1">
      <c r="L611" s="46"/>
      <c r="M611" s="46"/>
      <c r="N611" s="44" t="s">
        <v>1908</v>
      </c>
      <c r="O611" s="44" t="s">
        <v>133</v>
      </c>
      <c r="P611" s="44">
        <v>4</v>
      </c>
      <c r="Q611" s="44" t="s">
        <v>51</v>
      </c>
      <c r="R611" s="44" t="s">
        <v>52</v>
      </c>
      <c r="S611" s="44">
        <v>0</v>
      </c>
      <c r="T611" s="44">
        <v>0</v>
      </c>
      <c r="U611" s="44" t="s">
        <v>620</v>
      </c>
      <c r="V611" s="44" t="s">
        <v>1909</v>
      </c>
      <c r="W611" s="44"/>
      <c r="X611" s="44"/>
      <c r="Y611" s="44"/>
      <c r="Z611" s="44"/>
      <c r="AA611" s="44"/>
      <c r="AB611" s="44" t="s">
        <v>625</v>
      </c>
      <c r="AC611" s="44" t="s">
        <v>626</v>
      </c>
      <c r="AD611" s="44" t="s">
        <v>813</v>
      </c>
      <c r="AE611" s="44" t="s">
        <v>550</v>
      </c>
      <c r="AF611" s="11">
        <f t="shared" si="130"/>
        <v>0</v>
      </c>
      <c r="AG611" s="11">
        <f t="shared" si="131"/>
        <v>0</v>
      </c>
      <c r="AH611" s="11">
        <f t="shared" si="132"/>
        <v>0</v>
      </c>
      <c r="AI611" s="11">
        <f t="shared" si="133"/>
        <v>0</v>
      </c>
      <c r="AJ611" s="11">
        <f t="shared" si="134"/>
        <v>0</v>
      </c>
      <c r="AK611" s="11">
        <f t="shared" si="135"/>
        <v>0</v>
      </c>
      <c r="AL611" s="11" t="str">
        <f t="shared" si="136"/>
        <v/>
      </c>
      <c r="AM611" s="11" t="str">
        <f t="shared" si="137"/>
        <v/>
      </c>
      <c r="AN611" s="11" t="str">
        <f>IF(AND($O611=$B$4,OR($Q611="COMMUN",$Q611=$D$4),$R611="POS"),COUNTIFS($O$83:$O611,$B$4,$Q$83:$Q611,"COMMUN",$R$83:$R611,"POS")+COUNTIFS($O$83:$O611,$B$4,$Q$83:$Q611,$D$4,$R$83:$R611,"POS"),"")</f>
        <v/>
      </c>
      <c r="AO611" s="11" t="str">
        <f t="shared" si="138"/>
        <v/>
      </c>
      <c r="AP611" s="11" t="str">
        <f t="shared" si="139"/>
        <v/>
      </c>
      <c r="AQ611" s="11">
        <f t="shared" si="140"/>
        <v>0</v>
      </c>
    </row>
    <row r="612" spans="12:43" ht="21.95" customHeight="1">
      <c r="L612" s="46"/>
      <c r="M612" s="46"/>
      <c r="N612" s="44" t="s">
        <v>1910</v>
      </c>
      <c r="O612" s="44" t="s">
        <v>133</v>
      </c>
      <c r="P612" s="44">
        <v>5</v>
      </c>
      <c r="Q612" s="44" t="s">
        <v>51</v>
      </c>
      <c r="R612" s="44" t="s">
        <v>52</v>
      </c>
      <c r="S612" s="44">
        <v>0</v>
      </c>
      <c r="T612" s="44">
        <v>0</v>
      </c>
      <c r="U612" s="44" t="s">
        <v>620</v>
      </c>
      <c r="V612" s="44" t="s">
        <v>1911</v>
      </c>
      <c r="W612" s="44"/>
      <c r="X612" s="44"/>
      <c r="Y612" s="44"/>
      <c r="Z612" s="44"/>
      <c r="AA612" s="44"/>
      <c r="AB612" s="44" t="s">
        <v>625</v>
      </c>
      <c r="AC612" s="44" t="s">
        <v>626</v>
      </c>
      <c r="AD612" s="44" t="s">
        <v>813</v>
      </c>
      <c r="AE612" s="44" t="s">
        <v>550</v>
      </c>
      <c r="AF612" s="11">
        <f t="shared" si="130"/>
        <v>0</v>
      </c>
      <c r="AG612" s="11">
        <f t="shared" si="131"/>
        <v>0</v>
      </c>
      <c r="AH612" s="11">
        <f t="shared" si="132"/>
        <v>0</v>
      </c>
      <c r="AI612" s="11">
        <f t="shared" si="133"/>
        <v>0</v>
      </c>
      <c r="AJ612" s="11">
        <f t="shared" si="134"/>
        <v>0</v>
      </c>
      <c r="AK612" s="11">
        <f t="shared" si="135"/>
        <v>0</v>
      </c>
      <c r="AL612" s="11" t="str">
        <f t="shared" si="136"/>
        <v/>
      </c>
      <c r="AM612" s="11" t="str">
        <f t="shared" si="137"/>
        <v/>
      </c>
      <c r="AN612" s="11" t="str">
        <f>IF(AND($O612=$B$4,OR($Q612="COMMUN",$Q612=$D$4),$R612="POS"),COUNTIFS($O$83:$O612,$B$4,$Q$83:$Q612,"COMMUN",$R$83:$R612,"POS")+COUNTIFS($O$83:$O612,$B$4,$Q$83:$Q612,$D$4,$R$83:$R612,"POS"),"")</f>
        <v/>
      </c>
      <c r="AO612" s="11" t="str">
        <f t="shared" si="138"/>
        <v/>
      </c>
      <c r="AP612" s="11" t="str">
        <f t="shared" si="139"/>
        <v/>
      </c>
      <c r="AQ612" s="11">
        <f t="shared" si="140"/>
        <v>0</v>
      </c>
    </row>
    <row r="613" spans="12:43" ht="21.95" customHeight="1">
      <c r="L613" s="46"/>
      <c r="M613" s="46"/>
      <c r="N613" s="44" t="s">
        <v>1912</v>
      </c>
      <c r="O613" s="44" t="s">
        <v>304</v>
      </c>
      <c r="P613" s="44">
        <v>1</v>
      </c>
      <c r="Q613" s="44" t="s">
        <v>51</v>
      </c>
      <c r="R613" s="44" t="s">
        <v>52</v>
      </c>
      <c r="S613" s="44">
        <v>0</v>
      </c>
      <c r="T613" s="44">
        <v>0</v>
      </c>
      <c r="U613" s="44" t="s">
        <v>620</v>
      </c>
      <c r="V613" s="44" t="s">
        <v>1913</v>
      </c>
      <c r="W613" s="44"/>
      <c r="X613" s="44"/>
      <c r="Y613" s="44"/>
      <c r="Z613" s="44"/>
      <c r="AA613" s="44"/>
      <c r="AB613" s="44" t="s">
        <v>625</v>
      </c>
      <c r="AC613" s="44" t="s">
        <v>626</v>
      </c>
      <c r="AD613" s="44" t="s">
        <v>813</v>
      </c>
      <c r="AE613" s="44" t="s">
        <v>550</v>
      </c>
      <c r="AF613" s="11">
        <f t="shared" si="130"/>
        <v>0</v>
      </c>
      <c r="AG613" s="11">
        <f t="shared" si="131"/>
        <v>0</v>
      </c>
      <c r="AH613" s="11">
        <f t="shared" si="132"/>
        <v>0</v>
      </c>
      <c r="AI613" s="11">
        <f t="shared" si="133"/>
        <v>0</v>
      </c>
      <c r="AJ613" s="11">
        <f t="shared" si="134"/>
        <v>0</v>
      </c>
      <c r="AK613" s="11">
        <f t="shared" si="135"/>
        <v>0</v>
      </c>
      <c r="AL613" s="11" t="str">
        <f t="shared" si="136"/>
        <v/>
      </c>
      <c r="AM613" s="11" t="str">
        <f t="shared" si="137"/>
        <v/>
      </c>
      <c r="AN613" s="11" t="str">
        <f>IF(AND($O613=$B$4,OR($Q613="COMMUN",$Q613=$D$4),$R613="POS"),COUNTIFS($O$83:$O613,$B$4,$Q$83:$Q613,"COMMUN",$R$83:$R613,"POS")+COUNTIFS($O$83:$O613,$B$4,$Q$83:$Q613,$D$4,$R$83:$R613,"POS"),"")</f>
        <v/>
      </c>
      <c r="AO613" s="11" t="str">
        <f t="shared" si="138"/>
        <v/>
      </c>
      <c r="AP613" s="11" t="str">
        <f t="shared" si="139"/>
        <v/>
      </c>
      <c r="AQ613" s="11">
        <f t="shared" si="140"/>
        <v>0</v>
      </c>
    </row>
    <row r="614" spans="12:43" ht="21.95" customHeight="1">
      <c r="L614" s="46"/>
      <c r="M614" s="46"/>
      <c r="N614" s="44" t="s">
        <v>1914</v>
      </c>
      <c r="O614" s="44" t="s">
        <v>304</v>
      </c>
      <c r="P614" s="44">
        <v>2</v>
      </c>
      <c r="Q614" s="44" t="s">
        <v>51</v>
      </c>
      <c r="R614" s="44" t="s">
        <v>52</v>
      </c>
      <c r="S614" s="44">
        <v>0</v>
      </c>
      <c r="T614" s="44">
        <v>0</v>
      </c>
      <c r="U614" s="44" t="s">
        <v>620</v>
      </c>
      <c r="V614" s="44" t="s">
        <v>1915</v>
      </c>
      <c r="W614" s="44"/>
      <c r="X614" s="44"/>
      <c r="Y614" s="44"/>
      <c r="Z614" s="44"/>
      <c r="AA614" s="44"/>
      <c r="AB614" s="44" t="s">
        <v>625</v>
      </c>
      <c r="AC614" s="44" t="s">
        <v>626</v>
      </c>
      <c r="AD614" s="44" t="s">
        <v>813</v>
      </c>
      <c r="AE614" s="44" t="s">
        <v>550</v>
      </c>
      <c r="AF614" s="11">
        <f t="shared" si="130"/>
        <v>0</v>
      </c>
      <c r="AG614" s="11">
        <f t="shared" si="131"/>
        <v>0</v>
      </c>
      <c r="AH614" s="11">
        <f t="shared" si="132"/>
        <v>0</v>
      </c>
      <c r="AI614" s="11">
        <f t="shared" si="133"/>
        <v>0</v>
      </c>
      <c r="AJ614" s="11">
        <f t="shared" si="134"/>
        <v>0</v>
      </c>
      <c r="AK614" s="11">
        <f t="shared" si="135"/>
        <v>0</v>
      </c>
      <c r="AL614" s="11" t="str">
        <f t="shared" si="136"/>
        <v/>
      </c>
      <c r="AM614" s="11" t="str">
        <f t="shared" si="137"/>
        <v/>
      </c>
      <c r="AN614" s="11" t="str">
        <f>IF(AND($O614=$B$4,OR($Q614="COMMUN",$Q614=$D$4),$R614="POS"),COUNTIFS($O$83:$O614,$B$4,$Q$83:$Q614,"COMMUN",$R$83:$R614,"POS")+COUNTIFS($O$83:$O614,$B$4,$Q$83:$Q614,$D$4,$R$83:$R614,"POS"),"")</f>
        <v/>
      </c>
      <c r="AO614" s="11" t="str">
        <f t="shared" si="138"/>
        <v/>
      </c>
      <c r="AP614" s="11" t="str">
        <f t="shared" si="139"/>
        <v/>
      </c>
      <c r="AQ614" s="11">
        <f t="shared" si="140"/>
        <v>0</v>
      </c>
    </row>
    <row r="615" spans="12:43" ht="21.95" customHeight="1">
      <c r="L615" s="46"/>
      <c r="M615" s="46"/>
      <c r="N615" s="44" t="s">
        <v>1916</v>
      </c>
      <c r="O615" s="44" t="s">
        <v>304</v>
      </c>
      <c r="P615" s="44">
        <v>3</v>
      </c>
      <c r="Q615" s="44" t="s">
        <v>51</v>
      </c>
      <c r="R615" s="44" t="s">
        <v>52</v>
      </c>
      <c r="S615" s="44">
        <v>0</v>
      </c>
      <c r="T615" s="44">
        <v>0</v>
      </c>
      <c r="U615" s="44" t="s">
        <v>620</v>
      </c>
      <c r="V615" s="44" t="s">
        <v>1917</v>
      </c>
      <c r="W615" s="44"/>
      <c r="X615" s="44"/>
      <c r="Y615" s="44"/>
      <c r="Z615" s="44"/>
      <c r="AA615" s="44"/>
      <c r="AB615" s="44" t="s">
        <v>625</v>
      </c>
      <c r="AC615" s="44" t="s">
        <v>626</v>
      </c>
      <c r="AD615" s="44" t="s">
        <v>813</v>
      </c>
      <c r="AE615" s="44" t="s">
        <v>550</v>
      </c>
      <c r="AF615" s="11">
        <f t="shared" si="130"/>
        <v>0</v>
      </c>
      <c r="AG615" s="11">
        <f t="shared" si="131"/>
        <v>0</v>
      </c>
      <c r="AH615" s="11">
        <f t="shared" si="132"/>
        <v>0</v>
      </c>
      <c r="AI615" s="11">
        <f t="shared" si="133"/>
        <v>0</v>
      </c>
      <c r="AJ615" s="11">
        <f t="shared" si="134"/>
        <v>0</v>
      </c>
      <c r="AK615" s="11">
        <f t="shared" si="135"/>
        <v>0</v>
      </c>
      <c r="AL615" s="11" t="str">
        <f t="shared" si="136"/>
        <v/>
      </c>
      <c r="AM615" s="11" t="str">
        <f t="shared" si="137"/>
        <v/>
      </c>
      <c r="AN615" s="11" t="str">
        <f>IF(AND($O615=$B$4,OR($Q615="COMMUN",$Q615=$D$4),$R615="POS"),COUNTIFS($O$83:$O615,$B$4,$Q$83:$Q615,"COMMUN",$R$83:$R615,"POS")+COUNTIFS($O$83:$O615,$B$4,$Q$83:$Q615,$D$4,$R$83:$R615,"POS"),"")</f>
        <v/>
      </c>
      <c r="AO615" s="11" t="str">
        <f t="shared" si="138"/>
        <v/>
      </c>
      <c r="AP615" s="11" t="str">
        <f t="shared" si="139"/>
        <v/>
      </c>
      <c r="AQ615" s="11">
        <f t="shared" si="140"/>
        <v>0</v>
      </c>
    </row>
    <row r="616" spans="12:43" ht="21.95" customHeight="1">
      <c r="L616" s="46"/>
      <c r="M616" s="46"/>
      <c r="N616" s="44" t="s">
        <v>1918</v>
      </c>
      <c r="O616" s="44" t="s">
        <v>304</v>
      </c>
      <c r="P616" s="44">
        <v>4</v>
      </c>
      <c r="Q616" s="44" t="s">
        <v>51</v>
      </c>
      <c r="R616" s="44" t="s">
        <v>52</v>
      </c>
      <c r="S616" s="44">
        <v>0</v>
      </c>
      <c r="T616" s="44">
        <v>0</v>
      </c>
      <c r="U616" s="44" t="s">
        <v>620</v>
      </c>
      <c r="V616" s="44" t="s">
        <v>1919</v>
      </c>
      <c r="W616" s="44"/>
      <c r="X616" s="44"/>
      <c r="Y616" s="44"/>
      <c r="Z616" s="44"/>
      <c r="AA616" s="44"/>
      <c r="AB616" s="44" t="s">
        <v>625</v>
      </c>
      <c r="AC616" s="44" t="s">
        <v>626</v>
      </c>
      <c r="AD616" s="44" t="s">
        <v>813</v>
      </c>
      <c r="AE616" s="44" t="s">
        <v>550</v>
      </c>
      <c r="AF616" s="11">
        <f t="shared" si="130"/>
        <v>0</v>
      </c>
      <c r="AG616" s="11">
        <f t="shared" si="131"/>
        <v>0</v>
      </c>
      <c r="AH616" s="11">
        <f t="shared" si="132"/>
        <v>0</v>
      </c>
      <c r="AI616" s="11">
        <f t="shared" si="133"/>
        <v>0</v>
      </c>
      <c r="AJ616" s="11">
        <f t="shared" si="134"/>
        <v>0</v>
      </c>
      <c r="AK616" s="11">
        <f t="shared" si="135"/>
        <v>0</v>
      </c>
      <c r="AL616" s="11" t="str">
        <f t="shared" si="136"/>
        <v/>
      </c>
      <c r="AM616" s="11" t="str">
        <f t="shared" si="137"/>
        <v/>
      </c>
      <c r="AN616" s="11" t="str">
        <f>IF(AND($O616=$B$4,OR($Q616="COMMUN",$Q616=$D$4),$R616="POS"),COUNTIFS($O$83:$O616,$B$4,$Q$83:$Q616,"COMMUN",$R$83:$R616,"POS")+COUNTIFS($O$83:$O616,$B$4,$Q$83:$Q616,$D$4,$R$83:$R616,"POS"),"")</f>
        <v/>
      </c>
      <c r="AO616" s="11" t="str">
        <f t="shared" si="138"/>
        <v/>
      </c>
      <c r="AP616" s="11" t="str">
        <f t="shared" si="139"/>
        <v/>
      </c>
      <c r="AQ616" s="11">
        <f t="shared" si="140"/>
        <v>0</v>
      </c>
    </row>
    <row r="617" spans="12:43" ht="21.95" customHeight="1">
      <c r="L617" s="46"/>
      <c r="M617" s="46"/>
      <c r="N617" s="44" t="s">
        <v>1920</v>
      </c>
      <c r="O617" s="44" t="s">
        <v>304</v>
      </c>
      <c r="P617" s="44">
        <v>5</v>
      </c>
      <c r="Q617" s="44" t="s">
        <v>51</v>
      </c>
      <c r="R617" s="44" t="s">
        <v>52</v>
      </c>
      <c r="S617" s="44">
        <v>0</v>
      </c>
      <c r="T617" s="44">
        <v>0</v>
      </c>
      <c r="U617" s="44" t="s">
        <v>620</v>
      </c>
      <c r="V617" s="44" t="s">
        <v>1921</v>
      </c>
      <c r="W617" s="44"/>
      <c r="X617" s="44"/>
      <c r="Y617" s="44"/>
      <c r="Z617" s="44"/>
      <c r="AA617" s="44"/>
      <c r="AB617" s="44" t="s">
        <v>625</v>
      </c>
      <c r="AC617" s="44" t="s">
        <v>626</v>
      </c>
      <c r="AD617" s="44" t="s">
        <v>813</v>
      </c>
      <c r="AE617" s="44" t="s">
        <v>550</v>
      </c>
      <c r="AF617" s="11">
        <f t="shared" si="130"/>
        <v>0</v>
      </c>
      <c r="AG617" s="11">
        <f t="shared" si="131"/>
        <v>0</v>
      </c>
      <c r="AH617" s="11">
        <f t="shared" si="132"/>
        <v>0</v>
      </c>
      <c r="AI617" s="11">
        <f t="shared" si="133"/>
        <v>0</v>
      </c>
      <c r="AJ617" s="11">
        <f t="shared" si="134"/>
        <v>0</v>
      </c>
      <c r="AK617" s="11">
        <f t="shared" si="135"/>
        <v>0</v>
      </c>
      <c r="AL617" s="11" t="str">
        <f t="shared" si="136"/>
        <v/>
      </c>
      <c r="AM617" s="11" t="str">
        <f t="shared" si="137"/>
        <v/>
      </c>
      <c r="AN617" s="11" t="str">
        <f>IF(AND($O617=$B$4,OR($Q617="COMMUN",$Q617=$D$4),$R617="POS"),COUNTIFS($O$83:$O617,$B$4,$Q$83:$Q617,"COMMUN",$R$83:$R617,"POS")+COUNTIFS($O$83:$O617,$B$4,$Q$83:$Q617,$D$4,$R$83:$R617,"POS"),"")</f>
        <v/>
      </c>
      <c r="AO617" s="11" t="str">
        <f t="shared" si="138"/>
        <v/>
      </c>
      <c r="AP617" s="11" t="str">
        <f t="shared" si="139"/>
        <v/>
      </c>
      <c r="AQ617" s="11">
        <f t="shared" si="140"/>
        <v>0</v>
      </c>
    </row>
    <row r="618" spans="12:43" ht="21.95" customHeight="1">
      <c r="L618" s="46"/>
      <c r="M618" s="46"/>
      <c r="N618" s="44" t="s">
        <v>1922</v>
      </c>
      <c r="O618" s="44" t="s">
        <v>306</v>
      </c>
      <c r="P618" s="44">
        <v>1</v>
      </c>
      <c r="Q618" s="44" t="s">
        <v>51</v>
      </c>
      <c r="R618" s="44" t="s">
        <v>52</v>
      </c>
      <c r="S618" s="44">
        <v>0</v>
      </c>
      <c r="T618" s="44">
        <v>0</v>
      </c>
      <c r="U618" s="44" t="s">
        <v>620</v>
      </c>
      <c r="V618" s="44" t="s">
        <v>1923</v>
      </c>
      <c r="W618" s="44"/>
      <c r="X618" s="44"/>
      <c r="Y618" s="44"/>
      <c r="Z618" s="44"/>
      <c r="AA618" s="44"/>
      <c r="AB618" s="44" t="s">
        <v>625</v>
      </c>
      <c r="AC618" s="44" t="s">
        <v>626</v>
      </c>
      <c r="AD618" s="44" t="s">
        <v>813</v>
      </c>
      <c r="AE618" s="44" t="s">
        <v>550</v>
      </c>
      <c r="AF618" s="11">
        <f t="shared" si="130"/>
        <v>0</v>
      </c>
      <c r="AG618" s="11">
        <f t="shared" si="131"/>
        <v>0</v>
      </c>
      <c r="AH618" s="11">
        <f t="shared" si="132"/>
        <v>0</v>
      </c>
      <c r="AI618" s="11">
        <f t="shared" si="133"/>
        <v>0</v>
      </c>
      <c r="AJ618" s="11">
        <f t="shared" si="134"/>
        <v>0</v>
      </c>
      <c r="AK618" s="11">
        <f t="shared" si="135"/>
        <v>0</v>
      </c>
      <c r="AL618" s="11" t="str">
        <f t="shared" si="136"/>
        <v/>
      </c>
      <c r="AM618" s="11" t="str">
        <f t="shared" si="137"/>
        <v/>
      </c>
      <c r="AN618" s="11" t="str">
        <f>IF(AND($O618=$B$4,OR($Q618="COMMUN",$Q618=$D$4),$R618="POS"),COUNTIFS($O$83:$O618,$B$4,$Q$83:$Q618,"COMMUN",$R$83:$R618,"POS")+COUNTIFS($O$83:$O618,$B$4,$Q$83:$Q618,$D$4,$R$83:$R618,"POS"),"")</f>
        <v/>
      </c>
      <c r="AO618" s="11" t="str">
        <f t="shared" si="138"/>
        <v/>
      </c>
      <c r="AP618" s="11" t="str">
        <f t="shared" si="139"/>
        <v/>
      </c>
      <c r="AQ618" s="11">
        <f t="shared" si="140"/>
        <v>0</v>
      </c>
    </row>
    <row r="619" spans="12:43" ht="21.95" customHeight="1">
      <c r="L619" s="46"/>
      <c r="M619" s="46"/>
      <c r="N619" s="44" t="s">
        <v>1924</v>
      </c>
      <c r="O619" s="44" t="s">
        <v>306</v>
      </c>
      <c r="P619" s="44">
        <v>2</v>
      </c>
      <c r="Q619" s="44" t="s">
        <v>51</v>
      </c>
      <c r="R619" s="44" t="s">
        <v>52</v>
      </c>
      <c r="S619" s="44">
        <v>0</v>
      </c>
      <c r="T619" s="44">
        <v>0</v>
      </c>
      <c r="U619" s="44" t="s">
        <v>620</v>
      </c>
      <c r="V619" s="44" t="s">
        <v>1925</v>
      </c>
      <c r="W619" s="44"/>
      <c r="X619" s="44"/>
      <c r="Y619" s="44"/>
      <c r="Z619" s="44"/>
      <c r="AA619" s="44"/>
      <c r="AB619" s="44" t="s">
        <v>625</v>
      </c>
      <c r="AC619" s="44" t="s">
        <v>626</v>
      </c>
      <c r="AD619" s="44" t="s">
        <v>813</v>
      </c>
      <c r="AE619" s="44" t="s">
        <v>550</v>
      </c>
      <c r="AF619" s="11">
        <f t="shared" si="130"/>
        <v>0</v>
      </c>
      <c r="AG619" s="11">
        <f t="shared" si="131"/>
        <v>0</v>
      </c>
      <c r="AH619" s="11">
        <f t="shared" si="132"/>
        <v>0</v>
      </c>
      <c r="AI619" s="11">
        <f t="shared" si="133"/>
        <v>0</v>
      </c>
      <c r="AJ619" s="11">
        <f t="shared" si="134"/>
        <v>0</v>
      </c>
      <c r="AK619" s="11">
        <f t="shared" si="135"/>
        <v>0</v>
      </c>
      <c r="AL619" s="11" t="str">
        <f t="shared" si="136"/>
        <v/>
      </c>
      <c r="AM619" s="11" t="str">
        <f t="shared" si="137"/>
        <v/>
      </c>
      <c r="AN619" s="11" t="str">
        <f>IF(AND($O619=$B$4,OR($Q619="COMMUN",$Q619=$D$4),$R619="POS"),COUNTIFS($O$83:$O619,$B$4,$Q$83:$Q619,"COMMUN",$R$83:$R619,"POS")+COUNTIFS($O$83:$O619,$B$4,$Q$83:$Q619,$D$4,$R$83:$R619,"POS"),"")</f>
        <v/>
      </c>
      <c r="AO619" s="11" t="str">
        <f t="shared" si="138"/>
        <v/>
      </c>
      <c r="AP619" s="11" t="str">
        <f t="shared" si="139"/>
        <v/>
      </c>
      <c r="AQ619" s="11">
        <f t="shared" si="140"/>
        <v>0</v>
      </c>
    </row>
    <row r="620" spans="12:43" ht="21.95" customHeight="1">
      <c r="L620" s="46"/>
      <c r="M620" s="46"/>
      <c r="N620" s="44" t="s">
        <v>1926</v>
      </c>
      <c r="O620" s="44" t="s">
        <v>306</v>
      </c>
      <c r="P620" s="44">
        <v>3</v>
      </c>
      <c r="Q620" s="44" t="s">
        <v>51</v>
      </c>
      <c r="R620" s="44" t="s">
        <v>52</v>
      </c>
      <c r="S620" s="44">
        <v>0</v>
      </c>
      <c r="T620" s="44">
        <v>0</v>
      </c>
      <c r="U620" s="44" t="s">
        <v>620</v>
      </c>
      <c r="V620" s="44" t="s">
        <v>1927</v>
      </c>
      <c r="W620" s="44"/>
      <c r="X620" s="44"/>
      <c r="Y620" s="44"/>
      <c r="Z620" s="44"/>
      <c r="AA620" s="44"/>
      <c r="AB620" s="44" t="s">
        <v>625</v>
      </c>
      <c r="AC620" s="44" t="s">
        <v>626</v>
      </c>
      <c r="AD620" s="44" t="s">
        <v>813</v>
      </c>
      <c r="AE620" s="44" t="s">
        <v>550</v>
      </c>
      <c r="AF620" s="11">
        <f t="shared" si="130"/>
        <v>0</v>
      </c>
      <c r="AG620" s="11">
        <f t="shared" si="131"/>
        <v>0</v>
      </c>
      <c r="AH620" s="11">
        <f t="shared" si="132"/>
        <v>0</v>
      </c>
      <c r="AI620" s="11">
        <f t="shared" si="133"/>
        <v>0</v>
      </c>
      <c r="AJ620" s="11">
        <f t="shared" si="134"/>
        <v>0</v>
      </c>
      <c r="AK620" s="11">
        <f t="shared" si="135"/>
        <v>0</v>
      </c>
      <c r="AL620" s="11" t="str">
        <f t="shared" si="136"/>
        <v/>
      </c>
      <c r="AM620" s="11" t="str">
        <f t="shared" si="137"/>
        <v/>
      </c>
      <c r="AN620" s="11" t="str">
        <f>IF(AND($O620=$B$4,OR($Q620="COMMUN",$Q620=$D$4),$R620="POS"),COUNTIFS($O$83:$O620,$B$4,$Q$83:$Q620,"COMMUN",$R$83:$R620,"POS")+COUNTIFS($O$83:$O620,$B$4,$Q$83:$Q620,$D$4,$R$83:$R620,"POS"),"")</f>
        <v/>
      </c>
      <c r="AO620" s="11" t="str">
        <f t="shared" si="138"/>
        <v/>
      </c>
      <c r="AP620" s="11" t="str">
        <f t="shared" si="139"/>
        <v/>
      </c>
      <c r="AQ620" s="11">
        <f t="shared" si="140"/>
        <v>0</v>
      </c>
    </row>
    <row r="621" spans="12:43" ht="21.95" customHeight="1">
      <c r="L621" s="46"/>
      <c r="M621" s="46"/>
      <c r="N621" s="44" t="s">
        <v>1928</v>
      </c>
      <c r="O621" s="44" t="s">
        <v>306</v>
      </c>
      <c r="P621" s="44">
        <v>4</v>
      </c>
      <c r="Q621" s="44" t="s">
        <v>51</v>
      </c>
      <c r="R621" s="44" t="s">
        <v>52</v>
      </c>
      <c r="S621" s="44">
        <v>0</v>
      </c>
      <c r="T621" s="44">
        <v>0</v>
      </c>
      <c r="U621" s="44" t="s">
        <v>620</v>
      </c>
      <c r="V621" s="44" t="s">
        <v>1929</v>
      </c>
      <c r="W621" s="44"/>
      <c r="X621" s="44"/>
      <c r="Y621" s="44"/>
      <c r="Z621" s="44"/>
      <c r="AA621" s="44"/>
      <c r="AB621" s="44" t="s">
        <v>625</v>
      </c>
      <c r="AC621" s="44" t="s">
        <v>626</v>
      </c>
      <c r="AD621" s="44" t="s">
        <v>813</v>
      </c>
      <c r="AE621" s="44" t="s">
        <v>550</v>
      </c>
      <c r="AF621" s="11">
        <f t="shared" si="130"/>
        <v>0</v>
      </c>
      <c r="AG621" s="11">
        <f t="shared" si="131"/>
        <v>0</v>
      </c>
      <c r="AH621" s="11">
        <f t="shared" si="132"/>
        <v>0</v>
      </c>
      <c r="AI621" s="11">
        <f t="shared" si="133"/>
        <v>0</v>
      </c>
      <c r="AJ621" s="11">
        <f t="shared" si="134"/>
        <v>0</v>
      </c>
      <c r="AK621" s="11">
        <f t="shared" si="135"/>
        <v>0</v>
      </c>
      <c r="AL621" s="11" t="str">
        <f t="shared" si="136"/>
        <v/>
      </c>
      <c r="AM621" s="11" t="str">
        <f t="shared" si="137"/>
        <v/>
      </c>
      <c r="AN621" s="11" t="str">
        <f>IF(AND($O621=$B$4,OR($Q621="COMMUN",$Q621=$D$4),$R621="POS"),COUNTIFS($O$83:$O621,$B$4,$Q$83:$Q621,"COMMUN",$R$83:$R621,"POS")+COUNTIFS($O$83:$O621,$B$4,$Q$83:$Q621,$D$4,$R$83:$R621,"POS"),"")</f>
        <v/>
      </c>
      <c r="AO621" s="11" t="str">
        <f t="shared" si="138"/>
        <v/>
      </c>
      <c r="AP621" s="11" t="str">
        <f t="shared" si="139"/>
        <v/>
      </c>
      <c r="AQ621" s="11">
        <f t="shared" si="140"/>
        <v>0</v>
      </c>
    </row>
    <row r="622" spans="12:43" ht="21.95" customHeight="1">
      <c r="L622" s="46"/>
      <c r="M622" s="46"/>
      <c r="N622" s="44" t="s">
        <v>1930</v>
      </c>
      <c r="O622" s="44" t="s">
        <v>306</v>
      </c>
      <c r="P622" s="44">
        <v>5</v>
      </c>
      <c r="Q622" s="44" t="s">
        <v>51</v>
      </c>
      <c r="R622" s="44" t="s">
        <v>52</v>
      </c>
      <c r="S622" s="44">
        <v>0</v>
      </c>
      <c r="T622" s="44">
        <v>0</v>
      </c>
      <c r="U622" s="44" t="s">
        <v>620</v>
      </c>
      <c r="V622" s="44" t="s">
        <v>1931</v>
      </c>
      <c r="W622" s="44"/>
      <c r="X622" s="44"/>
      <c r="Y622" s="44"/>
      <c r="Z622" s="44"/>
      <c r="AA622" s="44"/>
      <c r="AB622" s="44" t="s">
        <v>625</v>
      </c>
      <c r="AC622" s="44" t="s">
        <v>626</v>
      </c>
      <c r="AD622" s="44" t="s">
        <v>813</v>
      </c>
      <c r="AE622" s="44" t="s">
        <v>550</v>
      </c>
      <c r="AF622" s="11">
        <f t="shared" si="130"/>
        <v>0</v>
      </c>
      <c r="AG622" s="11">
        <f t="shared" si="131"/>
        <v>0</v>
      </c>
      <c r="AH622" s="11">
        <f t="shared" si="132"/>
        <v>0</v>
      </c>
      <c r="AI622" s="11">
        <f t="shared" si="133"/>
        <v>0</v>
      </c>
      <c r="AJ622" s="11">
        <f t="shared" si="134"/>
        <v>0</v>
      </c>
      <c r="AK622" s="11">
        <f t="shared" si="135"/>
        <v>0</v>
      </c>
      <c r="AL622" s="11" t="str">
        <f t="shared" si="136"/>
        <v/>
      </c>
      <c r="AM622" s="11" t="str">
        <f t="shared" si="137"/>
        <v/>
      </c>
      <c r="AN622" s="11" t="str">
        <f>IF(AND($O622=$B$4,OR($Q622="COMMUN",$Q622=$D$4),$R622="POS"),COUNTIFS($O$83:$O622,$B$4,$Q$83:$Q622,"COMMUN",$R$83:$R622,"POS")+COUNTIFS($O$83:$O622,$B$4,$Q$83:$Q622,$D$4,$R$83:$R622,"POS"),"")</f>
        <v/>
      </c>
      <c r="AO622" s="11" t="str">
        <f t="shared" si="138"/>
        <v/>
      </c>
      <c r="AP622" s="11" t="str">
        <f t="shared" si="139"/>
        <v/>
      </c>
      <c r="AQ622" s="11">
        <f t="shared" si="140"/>
        <v>0</v>
      </c>
    </row>
    <row r="623" spans="12:43" ht="21.95" customHeight="1">
      <c r="L623" s="46"/>
      <c r="M623" s="46"/>
      <c r="N623" s="44" t="s">
        <v>1932</v>
      </c>
      <c r="O623" s="44" t="s">
        <v>308</v>
      </c>
      <c r="P623" s="44">
        <v>1</v>
      </c>
      <c r="Q623" s="44" t="s">
        <v>51</v>
      </c>
      <c r="R623" s="44" t="s">
        <v>52</v>
      </c>
      <c r="S623" s="44">
        <v>0</v>
      </c>
      <c r="T623" s="44">
        <v>0</v>
      </c>
      <c r="U623" s="44" t="s">
        <v>620</v>
      </c>
      <c r="V623" s="44" t="s">
        <v>1933</v>
      </c>
      <c r="W623" s="44"/>
      <c r="X623" s="44"/>
      <c r="Y623" s="44"/>
      <c r="Z623" s="44"/>
      <c r="AA623" s="44"/>
      <c r="AB623" s="44" t="s">
        <v>625</v>
      </c>
      <c r="AC623" s="44" t="s">
        <v>626</v>
      </c>
      <c r="AD623" s="44" t="s">
        <v>813</v>
      </c>
      <c r="AE623" s="44" t="s">
        <v>550</v>
      </c>
      <c r="AF623" s="11">
        <f t="shared" si="130"/>
        <v>0</v>
      </c>
      <c r="AG623" s="11">
        <f t="shared" si="131"/>
        <v>0</v>
      </c>
      <c r="AH623" s="11">
        <f t="shared" si="132"/>
        <v>0</v>
      </c>
      <c r="AI623" s="11">
        <f t="shared" si="133"/>
        <v>0</v>
      </c>
      <c r="AJ623" s="11">
        <f t="shared" si="134"/>
        <v>0</v>
      </c>
      <c r="AK623" s="11">
        <f t="shared" si="135"/>
        <v>0</v>
      </c>
      <c r="AL623" s="11" t="str">
        <f t="shared" si="136"/>
        <v/>
      </c>
      <c r="AM623" s="11" t="str">
        <f t="shared" si="137"/>
        <v/>
      </c>
      <c r="AN623" s="11" t="str">
        <f>IF(AND($O623=$B$4,OR($Q623="COMMUN",$Q623=$D$4),$R623="POS"),COUNTIFS($O$83:$O623,$B$4,$Q$83:$Q623,"COMMUN",$R$83:$R623,"POS")+COUNTIFS($O$83:$O623,$B$4,$Q$83:$Q623,$D$4,$R$83:$R623,"POS"),"")</f>
        <v/>
      </c>
      <c r="AO623" s="11" t="str">
        <f t="shared" si="138"/>
        <v/>
      </c>
      <c r="AP623" s="11" t="str">
        <f t="shared" si="139"/>
        <v/>
      </c>
      <c r="AQ623" s="11">
        <f t="shared" si="140"/>
        <v>0</v>
      </c>
    </row>
    <row r="624" spans="12:43" ht="21.95" customHeight="1">
      <c r="L624" s="46"/>
      <c r="M624" s="46"/>
      <c r="N624" s="44" t="s">
        <v>1934</v>
      </c>
      <c r="O624" s="44" t="s">
        <v>308</v>
      </c>
      <c r="P624" s="44">
        <v>2</v>
      </c>
      <c r="Q624" s="44" t="s">
        <v>51</v>
      </c>
      <c r="R624" s="44" t="s">
        <v>52</v>
      </c>
      <c r="S624" s="44">
        <v>0</v>
      </c>
      <c r="T624" s="44">
        <v>0</v>
      </c>
      <c r="U624" s="44" t="s">
        <v>620</v>
      </c>
      <c r="V624" s="44" t="s">
        <v>1935</v>
      </c>
      <c r="W624" s="44"/>
      <c r="X624" s="44"/>
      <c r="Y624" s="44"/>
      <c r="Z624" s="44"/>
      <c r="AA624" s="44"/>
      <c r="AB624" s="44" t="s">
        <v>625</v>
      </c>
      <c r="AC624" s="44" t="s">
        <v>626</v>
      </c>
      <c r="AD624" s="44" t="s">
        <v>813</v>
      </c>
      <c r="AE624" s="44" t="s">
        <v>550</v>
      </c>
      <c r="AF624" s="11">
        <f t="shared" si="130"/>
        <v>0</v>
      </c>
      <c r="AG624" s="11">
        <f t="shared" si="131"/>
        <v>0</v>
      </c>
      <c r="AH624" s="11">
        <f t="shared" si="132"/>
        <v>0</v>
      </c>
      <c r="AI624" s="11">
        <f t="shared" si="133"/>
        <v>0</v>
      </c>
      <c r="AJ624" s="11">
        <f t="shared" si="134"/>
        <v>0</v>
      </c>
      <c r="AK624" s="11">
        <f t="shared" si="135"/>
        <v>0</v>
      </c>
      <c r="AL624" s="11" t="str">
        <f t="shared" si="136"/>
        <v/>
      </c>
      <c r="AM624" s="11" t="str">
        <f t="shared" si="137"/>
        <v/>
      </c>
      <c r="AN624" s="11" t="str">
        <f>IF(AND($O624=$B$4,OR($Q624="COMMUN",$Q624=$D$4),$R624="POS"),COUNTIFS($O$83:$O624,$B$4,$Q$83:$Q624,"COMMUN",$R$83:$R624,"POS")+COUNTIFS($O$83:$O624,$B$4,$Q$83:$Q624,$D$4,$R$83:$R624,"POS"),"")</f>
        <v/>
      </c>
      <c r="AO624" s="11" t="str">
        <f t="shared" si="138"/>
        <v/>
      </c>
      <c r="AP624" s="11" t="str">
        <f t="shared" si="139"/>
        <v/>
      </c>
      <c r="AQ624" s="11">
        <f t="shared" si="140"/>
        <v>0</v>
      </c>
    </row>
    <row r="625" spans="12:43" ht="21.95" customHeight="1">
      <c r="L625" s="46"/>
      <c r="M625" s="46"/>
      <c r="N625" s="44" t="s">
        <v>1936</v>
      </c>
      <c r="O625" s="44" t="s">
        <v>308</v>
      </c>
      <c r="P625" s="44">
        <v>3</v>
      </c>
      <c r="Q625" s="44" t="s">
        <v>51</v>
      </c>
      <c r="R625" s="44" t="s">
        <v>52</v>
      </c>
      <c r="S625" s="44">
        <v>0</v>
      </c>
      <c r="T625" s="44">
        <v>0</v>
      </c>
      <c r="U625" s="44" t="s">
        <v>620</v>
      </c>
      <c r="V625" s="44" t="s">
        <v>1937</v>
      </c>
      <c r="W625" s="44"/>
      <c r="X625" s="44"/>
      <c r="Y625" s="44"/>
      <c r="Z625" s="44"/>
      <c r="AA625" s="44"/>
      <c r="AB625" s="44" t="s">
        <v>625</v>
      </c>
      <c r="AC625" s="44" t="s">
        <v>626</v>
      </c>
      <c r="AD625" s="44" t="s">
        <v>813</v>
      </c>
      <c r="AE625" s="44" t="s">
        <v>550</v>
      </c>
      <c r="AF625" s="11">
        <f t="shared" si="130"/>
        <v>0</v>
      </c>
      <c r="AG625" s="11">
        <f t="shared" si="131"/>
        <v>0</v>
      </c>
      <c r="AH625" s="11">
        <f t="shared" si="132"/>
        <v>0</v>
      </c>
      <c r="AI625" s="11">
        <f t="shared" si="133"/>
        <v>0</v>
      </c>
      <c r="AJ625" s="11">
        <f t="shared" si="134"/>
        <v>0</v>
      </c>
      <c r="AK625" s="11">
        <f t="shared" si="135"/>
        <v>0</v>
      </c>
      <c r="AL625" s="11" t="str">
        <f t="shared" si="136"/>
        <v/>
      </c>
      <c r="AM625" s="11" t="str">
        <f t="shared" si="137"/>
        <v/>
      </c>
      <c r="AN625" s="11" t="str">
        <f>IF(AND($O625=$B$4,OR($Q625="COMMUN",$Q625=$D$4),$R625="POS"),COUNTIFS($O$83:$O625,$B$4,$Q$83:$Q625,"COMMUN",$R$83:$R625,"POS")+COUNTIFS($O$83:$O625,$B$4,$Q$83:$Q625,$D$4,$R$83:$R625,"POS"),"")</f>
        <v/>
      </c>
      <c r="AO625" s="11" t="str">
        <f t="shared" si="138"/>
        <v/>
      </c>
      <c r="AP625" s="11" t="str">
        <f t="shared" si="139"/>
        <v/>
      </c>
      <c r="AQ625" s="11">
        <f t="shared" si="140"/>
        <v>0</v>
      </c>
    </row>
    <row r="626" spans="12:43" ht="21.95" customHeight="1">
      <c r="L626" s="46"/>
      <c r="M626" s="46"/>
      <c r="N626" s="44" t="s">
        <v>1938</v>
      </c>
      <c r="O626" s="44" t="s">
        <v>308</v>
      </c>
      <c r="P626" s="44">
        <v>4</v>
      </c>
      <c r="Q626" s="44" t="s">
        <v>51</v>
      </c>
      <c r="R626" s="44" t="s">
        <v>52</v>
      </c>
      <c r="S626" s="44">
        <v>0</v>
      </c>
      <c r="T626" s="44">
        <v>0</v>
      </c>
      <c r="U626" s="44" t="s">
        <v>620</v>
      </c>
      <c r="V626" s="44" t="s">
        <v>1939</v>
      </c>
      <c r="W626" s="44"/>
      <c r="X626" s="44"/>
      <c r="Y626" s="44"/>
      <c r="Z626" s="44"/>
      <c r="AA626" s="44"/>
      <c r="AB626" s="44" t="s">
        <v>625</v>
      </c>
      <c r="AC626" s="44" t="s">
        <v>626</v>
      </c>
      <c r="AD626" s="44" t="s">
        <v>813</v>
      </c>
      <c r="AE626" s="44" t="s">
        <v>550</v>
      </c>
      <c r="AF626" s="11">
        <f t="shared" si="130"/>
        <v>0</v>
      </c>
      <c r="AG626" s="11">
        <f t="shared" si="131"/>
        <v>0</v>
      </c>
      <c r="AH626" s="11">
        <f t="shared" si="132"/>
        <v>0</v>
      </c>
      <c r="AI626" s="11">
        <f t="shared" si="133"/>
        <v>0</v>
      </c>
      <c r="AJ626" s="11">
        <f t="shared" si="134"/>
        <v>0</v>
      </c>
      <c r="AK626" s="11">
        <f t="shared" si="135"/>
        <v>0</v>
      </c>
      <c r="AL626" s="11" t="str">
        <f t="shared" si="136"/>
        <v/>
      </c>
      <c r="AM626" s="11" t="str">
        <f t="shared" si="137"/>
        <v/>
      </c>
      <c r="AN626" s="11" t="str">
        <f>IF(AND($O626=$B$4,OR($Q626="COMMUN",$Q626=$D$4),$R626="POS"),COUNTIFS($O$83:$O626,$B$4,$Q$83:$Q626,"COMMUN",$R$83:$R626,"POS")+COUNTIFS($O$83:$O626,$B$4,$Q$83:$Q626,$D$4,$R$83:$R626,"POS"),"")</f>
        <v/>
      </c>
      <c r="AO626" s="11" t="str">
        <f t="shared" si="138"/>
        <v/>
      </c>
      <c r="AP626" s="11" t="str">
        <f t="shared" si="139"/>
        <v/>
      </c>
      <c r="AQ626" s="11">
        <f t="shared" si="140"/>
        <v>0</v>
      </c>
    </row>
    <row r="627" spans="12:43" ht="21.95" customHeight="1">
      <c r="L627" s="46"/>
      <c r="M627" s="46"/>
      <c r="N627" s="44" t="s">
        <v>1940</v>
      </c>
      <c r="O627" s="44" t="s">
        <v>308</v>
      </c>
      <c r="P627" s="44">
        <v>5</v>
      </c>
      <c r="Q627" s="44" t="s">
        <v>51</v>
      </c>
      <c r="R627" s="44" t="s">
        <v>52</v>
      </c>
      <c r="S627" s="44">
        <v>0</v>
      </c>
      <c r="T627" s="44">
        <v>0</v>
      </c>
      <c r="U627" s="44" t="s">
        <v>620</v>
      </c>
      <c r="V627" s="44" t="s">
        <v>1941</v>
      </c>
      <c r="W627" s="44"/>
      <c r="X627" s="44"/>
      <c r="Y627" s="44"/>
      <c r="Z627" s="44"/>
      <c r="AA627" s="44"/>
      <c r="AB627" s="44" t="s">
        <v>625</v>
      </c>
      <c r="AC627" s="44" t="s">
        <v>626</v>
      </c>
      <c r="AD627" s="44" t="s">
        <v>813</v>
      </c>
      <c r="AE627" s="44" t="s">
        <v>550</v>
      </c>
      <c r="AF627" s="11">
        <f t="shared" si="130"/>
        <v>0</v>
      </c>
      <c r="AG627" s="11">
        <f t="shared" si="131"/>
        <v>0</v>
      </c>
      <c r="AH627" s="11">
        <f t="shared" si="132"/>
        <v>0</v>
      </c>
      <c r="AI627" s="11">
        <f t="shared" si="133"/>
        <v>0</v>
      </c>
      <c r="AJ627" s="11">
        <f t="shared" si="134"/>
        <v>0</v>
      </c>
      <c r="AK627" s="11">
        <f t="shared" si="135"/>
        <v>0</v>
      </c>
      <c r="AL627" s="11" t="str">
        <f t="shared" si="136"/>
        <v/>
      </c>
      <c r="AM627" s="11" t="str">
        <f t="shared" si="137"/>
        <v/>
      </c>
      <c r="AN627" s="11" t="str">
        <f>IF(AND($O627=$B$4,OR($Q627="COMMUN",$Q627=$D$4),$R627="POS"),COUNTIFS($O$83:$O627,$B$4,$Q$83:$Q627,"COMMUN",$R$83:$R627,"POS")+COUNTIFS($O$83:$O627,$B$4,$Q$83:$Q627,$D$4,$R$83:$R627,"POS"),"")</f>
        <v/>
      </c>
      <c r="AO627" s="11" t="str">
        <f t="shared" si="138"/>
        <v/>
      </c>
      <c r="AP627" s="11" t="str">
        <f t="shared" si="139"/>
        <v/>
      </c>
      <c r="AQ627" s="11">
        <f t="shared" si="140"/>
        <v>0</v>
      </c>
    </row>
    <row r="628" spans="12:43" ht="21.95" customHeight="1">
      <c r="L628" s="46"/>
      <c r="M628" s="46"/>
      <c r="N628" s="44" t="s">
        <v>1942</v>
      </c>
      <c r="O628" s="44" t="s">
        <v>310</v>
      </c>
      <c r="P628" s="44">
        <v>1</v>
      </c>
      <c r="Q628" s="44" t="s">
        <v>51</v>
      </c>
      <c r="R628" s="44" t="s">
        <v>52</v>
      </c>
      <c r="S628" s="44">
        <v>0</v>
      </c>
      <c r="T628" s="44">
        <v>0</v>
      </c>
      <c r="U628" s="44" t="s">
        <v>620</v>
      </c>
      <c r="V628" s="44" t="s">
        <v>1943</v>
      </c>
      <c r="W628" s="44"/>
      <c r="X628" s="44"/>
      <c r="Y628" s="44"/>
      <c r="Z628" s="44"/>
      <c r="AA628" s="44"/>
      <c r="AB628" s="44" t="s">
        <v>625</v>
      </c>
      <c r="AC628" s="44" t="s">
        <v>626</v>
      </c>
      <c r="AD628" s="44" t="s">
        <v>813</v>
      </c>
      <c r="AE628" s="44" t="s">
        <v>550</v>
      </c>
      <c r="AF628" s="11">
        <f t="shared" si="130"/>
        <v>0</v>
      </c>
      <c r="AG628" s="11">
        <f t="shared" si="131"/>
        <v>0</v>
      </c>
      <c r="AH628" s="11">
        <f t="shared" si="132"/>
        <v>0</v>
      </c>
      <c r="AI628" s="11">
        <f t="shared" si="133"/>
        <v>0</v>
      </c>
      <c r="AJ628" s="11">
        <f t="shared" si="134"/>
        <v>0</v>
      </c>
      <c r="AK628" s="11">
        <f t="shared" si="135"/>
        <v>0</v>
      </c>
      <c r="AL628" s="11" t="str">
        <f t="shared" si="136"/>
        <v/>
      </c>
      <c r="AM628" s="11" t="str">
        <f t="shared" si="137"/>
        <v/>
      </c>
      <c r="AN628" s="11" t="str">
        <f>IF(AND($O628=$B$4,OR($Q628="COMMUN",$Q628=$D$4),$R628="POS"),COUNTIFS($O$83:$O628,$B$4,$Q$83:$Q628,"COMMUN",$R$83:$R628,"POS")+COUNTIFS($O$83:$O628,$B$4,$Q$83:$Q628,$D$4,$R$83:$R628,"POS"),"")</f>
        <v/>
      </c>
      <c r="AO628" s="11" t="str">
        <f t="shared" si="138"/>
        <v/>
      </c>
      <c r="AP628" s="11" t="str">
        <f t="shared" si="139"/>
        <v/>
      </c>
      <c r="AQ628" s="11">
        <f t="shared" si="140"/>
        <v>0</v>
      </c>
    </row>
    <row r="629" spans="12:43" ht="21.95" customHeight="1">
      <c r="L629" s="46"/>
      <c r="M629" s="46"/>
      <c r="N629" s="44" t="s">
        <v>1944</v>
      </c>
      <c r="O629" s="44" t="s">
        <v>310</v>
      </c>
      <c r="P629" s="44">
        <v>2</v>
      </c>
      <c r="Q629" s="44" t="s">
        <v>51</v>
      </c>
      <c r="R629" s="44" t="s">
        <v>52</v>
      </c>
      <c r="S629" s="44">
        <v>0</v>
      </c>
      <c r="T629" s="44">
        <v>0</v>
      </c>
      <c r="U629" s="44" t="s">
        <v>620</v>
      </c>
      <c r="V629" s="44" t="s">
        <v>1945</v>
      </c>
      <c r="W629" s="44"/>
      <c r="X629" s="44"/>
      <c r="Y629" s="44"/>
      <c r="Z629" s="44"/>
      <c r="AA629" s="44"/>
      <c r="AB629" s="44" t="s">
        <v>625</v>
      </c>
      <c r="AC629" s="44" t="s">
        <v>626</v>
      </c>
      <c r="AD629" s="44" t="s">
        <v>813</v>
      </c>
      <c r="AE629" s="44" t="s">
        <v>550</v>
      </c>
      <c r="AF629" s="11">
        <f t="shared" si="130"/>
        <v>0</v>
      </c>
      <c r="AG629" s="11">
        <f t="shared" si="131"/>
        <v>0</v>
      </c>
      <c r="AH629" s="11">
        <f t="shared" si="132"/>
        <v>0</v>
      </c>
      <c r="AI629" s="11">
        <f t="shared" si="133"/>
        <v>0</v>
      </c>
      <c r="AJ629" s="11">
        <f t="shared" si="134"/>
        <v>0</v>
      </c>
      <c r="AK629" s="11">
        <f t="shared" si="135"/>
        <v>0</v>
      </c>
      <c r="AL629" s="11" t="str">
        <f t="shared" si="136"/>
        <v/>
      </c>
      <c r="AM629" s="11" t="str">
        <f t="shared" si="137"/>
        <v/>
      </c>
      <c r="AN629" s="11" t="str">
        <f>IF(AND($O629=$B$4,OR($Q629="COMMUN",$Q629=$D$4),$R629="POS"),COUNTIFS($O$83:$O629,$B$4,$Q$83:$Q629,"COMMUN",$R$83:$R629,"POS")+COUNTIFS($O$83:$O629,$B$4,$Q$83:$Q629,$D$4,$R$83:$R629,"POS"),"")</f>
        <v/>
      </c>
      <c r="AO629" s="11" t="str">
        <f t="shared" si="138"/>
        <v/>
      </c>
      <c r="AP629" s="11" t="str">
        <f t="shared" si="139"/>
        <v/>
      </c>
      <c r="AQ629" s="11">
        <f t="shared" si="140"/>
        <v>0</v>
      </c>
    </row>
    <row r="630" spans="12:43" ht="21.95" customHeight="1">
      <c r="L630" s="46"/>
      <c r="M630" s="46"/>
      <c r="N630" s="44" t="s">
        <v>1946</v>
      </c>
      <c r="O630" s="44" t="s">
        <v>310</v>
      </c>
      <c r="P630" s="44">
        <v>3</v>
      </c>
      <c r="Q630" s="44" t="s">
        <v>51</v>
      </c>
      <c r="R630" s="44" t="s">
        <v>52</v>
      </c>
      <c r="S630" s="44">
        <v>0</v>
      </c>
      <c r="T630" s="44">
        <v>0</v>
      </c>
      <c r="U630" s="44" t="s">
        <v>620</v>
      </c>
      <c r="V630" s="44" t="s">
        <v>1947</v>
      </c>
      <c r="W630" s="44"/>
      <c r="X630" s="44"/>
      <c r="Y630" s="44"/>
      <c r="Z630" s="44"/>
      <c r="AA630" s="44"/>
      <c r="AB630" s="44" t="s">
        <v>625</v>
      </c>
      <c r="AC630" s="44" t="s">
        <v>626</v>
      </c>
      <c r="AD630" s="44" t="s">
        <v>813</v>
      </c>
      <c r="AE630" s="44" t="s">
        <v>550</v>
      </c>
      <c r="AF630" s="11">
        <f t="shared" si="130"/>
        <v>0</v>
      </c>
      <c r="AG630" s="11">
        <f t="shared" si="131"/>
        <v>0</v>
      </c>
      <c r="AH630" s="11">
        <f t="shared" si="132"/>
        <v>0</v>
      </c>
      <c r="AI630" s="11">
        <f t="shared" si="133"/>
        <v>0</v>
      </c>
      <c r="AJ630" s="11">
        <f t="shared" si="134"/>
        <v>0</v>
      </c>
      <c r="AK630" s="11">
        <f t="shared" si="135"/>
        <v>0</v>
      </c>
      <c r="AL630" s="11" t="str">
        <f t="shared" si="136"/>
        <v/>
      </c>
      <c r="AM630" s="11" t="str">
        <f t="shared" si="137"/>
        <v/>
      </c>
      <c r="AN630" s="11" t="str">
        <f>IF(AND($O630=$B$4,OR($Q630="COMMUN",$Q630=$D$4),$R630="POS"),COUNTIFS($O$83:$O630,$B$4,$Q$83:$Q630,"COMMUN",$R$83:$R630,"POS")+COUNTIFS($O$83:$O630,$B$4,$Q$83:$Q630,$D$4,$R$83:$R630,"POS"),"")</f>
        <v/>
      </c>
      <c r="AO630" s="11" t="str">
        <f t="shared" si="138"/>
        <v/>
      </c>
      <c r="AP630" s="11" t="str">
        <f t="shared" si="139"/>
        <v/>
      </c>
      <c r="AQ630" s="11">
        <f t="shared" si="140"/>
        <v>0</v>
      </c>
    </row>
    <row r="631" spans="12:43" ht="21.95" customHeight="1">
      <c r="L631" s="46"/>
      <c r="M631" s="46"/>
      <c r="N631" s="44" t="s">
        <v>1948</v>
      </c>
      <c r="O631" s="44" t="s">
        <v>310</v>
      </c>
      <c r="P631" s="44">
        <v>4</v>
      </c>
      <c r="Q631" s="44" t="s">
        <v>51</v>
      </c>
      <c r="R631" s="44" t="s">
        <v>52</v>
      </c>
      <c r="S631" s="44">
        <v>0</v>
      </c>
      <c r="T631" s="44">
        <v>0</v>
      </c>
      <c r="U631" s="44" t="s">
        <v>620</v>
      </c>
      <c r="V631" s="44" t="s">
        <v>1949</v>
      </c>
      <c r="W631" s="44"/>
      <c r="X631" s="44"/>
      <c r="Y631" s="44"/>
      <c r="Z631" s="44"/>
      <c r="AA631" s="44"/>
      <c r="AB631" s="44" t="s">
        <v>625</v>
      </c>
      <c r="AC631" s="44" t="s">
        <v>626</v>
      </c>
      <c r="AD631" s="44" t="s">
        <v>813</v>
      </c>
      <c r="AE631" s="44" t="s">
        <v>550</v>
      </c>
      <c r="AF631" s="11">
        <f t="shared" si="130"/>
        <v>0</v>
      </c>
      <c r="AG631" s="11">
        <f t="shared" si="131"/>
        <v>0</v>
      </c>
      <c r="AH631" s="11">
        <f t="shared" si="132"/>
        <v>0</v>
      </c>
      <c r="AI631" s="11">
        <f t="shared" si="133"/>
        <v>0</v>
      </c>
      <c r="AJ631" s="11">
        <f t="shared" si="134"/>
        <v>0</v>
      </c>
      <c r="AK631" s="11">
        <f t="shared" si="135"/>
        <v>0</v>
      </c>
      <c r="AL631" s="11" t="str">
        <f t="shared" si="136"/>
        <v/>
      </c>
      <c r="AM631" s="11" t="str">
        <f t="shared" si="137"/>
        <v/>
      </c>
      <c r="AN631" s="11" t="str">
        <f>IF(AND($O631=$B$4,OR($Q631="COMMUN",$Q631=$D$4),$R631="POS"),COUNTIFS($O$83:$O631,$B$4,$Q$83:$Q631,"COMMUN",$R$83:$R631,"POS")+COUNTIFS($O$83:$O631,$B$4,$Q$83:$Q631,$D$4,$R$83:$R631,"POS"),"")</f>
        <v/>
      </c>
      <c r="AO631" s="11" t="str">
        <f t="shared" si="138"/>
        <v/>
      </c>
      <c r="AP631" s="11" t="str">
        <f t="shared" si="139"/>
        <v/>
      </c>
      <c r="AQ631" s="11">
        <f t="shared" si="140"/>
        <v>0</v>
      </c>
    </row>
    <row r="632" spans="12:43" ht="21.95" customHeight="1">
      <c r="L632" s="46"/>
      <c r="M632" s="46"/>
      <c r="N632" s="44" t="s">
        <v>1950</v>
      </c>
      <c r="O632" s="44" t="s">
        <v>310</v>
      </c>
      <c r="P632" s="44">
        <v>5</v>
      </c>
      <c r="Q632" s="44" t="s">
        <v>51</v>
      </c>
      <c r="R632" s="44" t="s">
        <v>52</v>
      </c>
      <c r="S632" s="44">
        <v>0</v>
      </c>
      <c r="T632" s="44">
        <v>0</v>
      </c>
      <c r="U632" s="44" t="s">
        <v>620</v>
      </c>
      <c r="V632" s="44" t="s">
        <v>1951</v>
      </c>
      <c r="W632" s="44"/>
      <c r="X632" s="44"/>
      <c r="Y632" s="44"/>
      <c r="Z632" s="44"/>
      <c r="AA632" s="44"/>
      <c r="AB632" s="44" t="s">
        <v>625</v>
      </c>
      <c r="AC632" s="44" t="s">
        <v>626</v>
      </c>
      <c r="AD632" s="44" t="s">
        <v>813</v>
      </c>
      <c r="AE632" s="44" t="s">
        <v>550</v>
      </c>
      <c r="AF632" s="11">
        <f t="shared" si="130"/>
        <v>0</v>
      </c>
      <c r="AG632" s="11">
        <f t="shared" si="131"/>
        <v>0</v>
      </c>
      <c r="AH632" s="11">
        <f t="shared" si="132"/>
        <v>0</v>
      </c>
      <c r="AI632" s="11">
        <f t="shared" si="133"/>
        <v>0</v>
      </c>
      <c r="AJ632" s="11">
        <f t="shared" si="134"/>
        <v>0</v>
      </c>
      <c r="AK632" s="11">
        <f t="shared" si="135"/>
        <v>0</v>
      </c>
      <c r="AL632" s="11" t="str">
        <f t="shared" si="136"/>
        <v/>
      </c>
      <c r="AM632" s="11" t="str">
        <f t="shared" si="137"/>
        <v/>
      </c>
      <c r="AN632" s="11" t="str">
        <f>IF(AND($O632=$B$4,OR($Q632="COMMUN",$Q632=$D$4),$R632="POS"),COUNTIFS($O$83:$O632,$B$4,$Q$83:$Q632,"COMMUN",$R$83:$R632,"POS")+COUNTIFS($O$83:$O632,$B$4,$Q$83:$Q632,$D$4,$R$83:$R632,"POS"),"")</f>
        <v/>
      </c>
      <c r="AO632" s="11" t="str">
        <f t="shared" si="138"/>
        <v/>
      </c>
      <c r="AP632" s="11" t="str">
        <f t="shared" si="139"/>
        <v/>
      </c>
      <c r="AQ632" s="11">
        <f t="shared" si="140"/>
        <v>0</v>
      </c>
    </row>
    <row r="633" spans="12:43" ht="21.95" customHeight="1">
      <c r="L633" s="46"/>
      <c r="M633" s="46"/>
      <c r="N633" s="44" t="s">
        <v>1952</v>
      </c>
      <c r="O633" s="44" t="s">
        <v>313</v>
      </c>
      <c r="P633" s="44">
        <v>1</v>
      </c>
      <c r="Q633" s="44" t="s">
        <v>51</v>
      </c>
      <c r="R633" s="44" t="s">
        <v>52</v>
      </c>
      <c r="S633" s="44">
        <v>0</v>
      </c>
      <c r="T633" s="44">
        <v>0</v>
      </c>
      <c r="U633" s="44" t="s">
        <v>620</v>
      </c>
      <c r="V633" s="44" t="s">
        <v>1953</v>
      </c>
      <c r="W633" s="44"/>
      <c r="X633" s="44"/>
      <c r="Y633" s="44"/>
      <c r="Z633" s="44"/>
      <c r="AA633" s="44"/>
      <c r="AB633" s="44" t="s">
        <v>625</v>
      </c>
      <c r="AC633" s="44" t="s">
        <v>626</v>
      </c>
      <c r="AD633" s="44" t="s">
        <v>813</v>
      </c>
      <c r="AE633" s="44" t="s">
        <v>550</v>
      </c>
      <c r="AF633" s="11">
        <f t="shared" si="130"/>
        <v>0</v>
      </c>
      <c r="AG633" s="11">
        <f t="shared" si="131"/>
        <v>0</v>
      </c>
      <c r="AH633" s="11">
        <f t="shared" si="132"/>
        <v>0</v>
      </c>
      <c r="AI633" s="11">
        <f t="shared" si="133"/>
        <v>0</v>
      </c>
      <c r="AJ633" s="11">
        <f t="shared" si="134"/>
        <v>0</v>
      </c>
      <c r="AK633" s="11">
        <f t="shared" si="135"/>
        <v>0</v>
      </c>
      <c r="AL633" s="11" t="str">
        <f t="shared" si="136"/>
        <v/>
      </c>
      <c r="AM633" s="11" t="str">
        <f t="shared" si="137"/>
        <v/>
      </c>
      <c r="AN633" s="11" t="str">
        <f>IF(AND($O633=$B$4,OR($Q633="COMMUN",$Q633=$D$4),$R633="POS"),COUNTIFS($O$83:$O633,$B$4,$Q$83:$Q633,"COMMUN",$R$83:$R633,"POS")+COUNTIFS($O$83:$O633,$B$4,$Q$83:$Q633,$D$4,$R$83:$R633,"POS"),"")</f>
        <v/>
      </c>
      <c r="AO633" s="11" t="str">
        <f t="shared" si="138"/>
        <v/>
      </c>
      <c r="AP633" s="11" t="str">
        <f t="shared" si="139"/>
        <v/>
      </c>
      <c r="AQ633" s="11">
        <f t="shared" si="140"/>
        <v>0</v>
      </c>
    </row>
    <row r="634" spans="12:43" ht="21.95" customHeight="1">
      <c r="L634" s="46"/>
      <c r="M634" s="46"/>
      <c r="N634" s="44" t="s">
        <v>1954</v>
      </c>
      <c r="O634" s="44" t="s">
        <v>313</v>
      </c>
      <c r="P634" s="44">
        <v>2</v>
      </c>
      <c r="Q634" s="44" t="s">
        <v>51</v>
      </c>
      <c r="R634" s="44" t="s">
        <v>52</v>
      </c>
      <c r="S634" s="44">
        <v>0</v>
      </c>
      <c r="T634" s="44">
        <v>0</v>
      </c>
      <c r="U634" s="44" t="s">
        <v>620</v>
      </c>
      <c r="V634" s="44" t="s">
        <v>1955</v>
      </c>
      <c r="W634" s="44"/>
      <c r="X634" s="44"/>
      <c r="Y634" s="44"/>
      <c r="Z634" s="44"/>
      <c r="AA634" s="44"/>
      <c r="AB634" s="44" t="s">
        <v>625</v>
      </c>
      <c r="AC634" s="44" t="s">
        <v>626</v>
      </c>
      <c r="AD634" s="44" t="s">
        <v>813</v>
      </c>
      <c r="AE634" s="44" t="s">
        <v>550</v>
      </c>
      <c r="AF634" s="11">
        <f t="shared" si="130"/>
        <v>0</v>
      </c>
      <c r="AG634" s="11">
        <f t="shared" si="131"/>
        <v>0</v>
      </c>
      <c r="AH634" s="11">
        <f t="shared" si="132"/>
        <v>0</v>
      </c>
      <c r="AI634" s="11">
        <f t="shared" si="133"/>
        <v>0</v>
      </c>
      <c r="AJ634" s="11">
        <f t="shared" si="134"/>
        <v>0</v>
      </c>
      <c r="AK634" s="11">
        <f t="shared" si="135"/>
        <v>0</v>
      </c>
      <c r="AL634" s="11" t="str">
        <f t="shared" si="136"/>
        <v/>
      </c>
      <c r="AM634" s="11" t="str">
        <f t="shared" si="137"/>
        <v/>
      </c>
      <c r="AN634" s="11" t="str">
        <f>IF(AND($O634=$B$4,OR($Q634="COMMUN",$Q634=$D$4),$R634="POS"),COUNTIFS($O$83:$O634,$B$4,$Q$83:$Q634,"COMMUN",$R$83:$R634,"POS")+COUNTIFS($O$83:$O634,$B$4,$Q$83:$Q634,$D$4,$R$83:$R634,"POS"),"")</f>
        <v/>
      </c>
      <c r="AO634" s="11" t="str">
        <f t="shared" si="138"/>
        <v/>
      </c>
      <c r="AP634" s="11" t="str">
        <f t="shared" si="139"/>
        <v/>
      </c>
      <c r="AQ634" s="11">
        <f t="shared" si="140"/>
        <v>0</v>
      </c>
    </row>
    <row r="635" spans="12:43" ht="21.95" customHeight="1">
      <c r="L635" s="46"/>
      <c r="M635" s="46"/>
      <c r="N635" s="44" t="s">
        <v>1956</v>
      </c>
      <c r="O635" s="44" t="s">
        <v>313</v>
      </c>
      <c r="P635" s="44">
        <v>3</v>
      </c>
      <c r="Q635" s="44" t="s">
        <v>51</v>
      </c>
      <c r="R635" s="44" t="s">
        <v>52</v>
      </c>
      <c r="S635" s="44">
        <v>0</v>
      </c>
      <c r="T635" s="44">
        <v>0</v>
      </c>
      <c r="U635" s="44" t="s">
        <v>620</v>
      </c>
      <c r="V635" s="44" t="s">
        <v>1957</v>
      </c>
      <c r="W635" s="44"/>
      <c r="X635" s="44"/>
      <c r="Y635" s="44"/>
      <c r="Z635" s="44"/>
      <c r="AA635" s="44"/>
      <c r="AB635" s="44" t="s">
        <v>625</v>
      </c>
      <c r="AC635" s="44" t="s">
        <v>626</v>
      </c>
      <c r="AD635" s="44" t="s">
        <v>813</v>
      </c>
      <c r="AE635" s="44" t="s">
        <v>550</v>
      </c>
      <c r="AF635" s="11">
        <f t="shared" si="130"/>
        <v>0</v>
      </c>
      <c r="AG635" s="11">
        <f t="shared" si="131"/>
        <v>0</v>
      </c>
      <c r="AH635" s="11">
        <f t="shared" si="132"/>
        <v>0</v>
      </c>
      <c r="AI635" s="11">
        <f t="shared" si="133"/>
        <v>0</v>
      </c>
      <c r="AJ635" s="11">
        <f t="shared" si="134"/>
        <v>0</v>
      </c>
      <c r="AK635" s="11">
        <f t="shared" si="135"/>
        <v>0</v>
      </c>
      <c r="AL635" s="11" t="str">
        <f t="shared" si="136"/>
        <v/>
      </c>
      <c r="AM635" s="11" t="str">
        <f t="shared" si="137"/>
        <v/>
      </c>
      <c r="AN635" s="11" t="str">
        <f>IF(AND($O635=$B$4,OR($Q635="COMMUN",$Q635=$D$4),$R635="POS"),COUNTIFS($O$83:$O635,$B$4,$Q$83:$Q635,"COMMUN",$R$83:$R635,"POS")+COUNTIFS($O$83:$O635,$B$4,$Q$83:$Q635,$D$4,$R$83:$R635,"POS"),"")</f>
        <v/>
      </c>
      <c r="AO635" s="11" t="str">
        <f t="shared" si="138"/>
        <v/>
      </c>
      <c r="AP635" s="11" t="str">
        <f t="shared" si="139"/>
        <v/>
      </c>
      <c r="AQ635" s="11">
        <f t="shared" si="140"/>
        <v>0</v>
      </c>
    </row>
    <row r="636" spans="12:43" ht="21.95" customHeight="1">
      <c r="L636" s="46"/>
      <c r="M636" s="46"/>
      <c r="N636" s="44" t="s">
        <v>1958</v>
      </c>
      <c r="O636" s="44" t="s">
        <v>313</v>
      </c>
      <c r="P636" s="44">
        <v>4</v>
      </c>
      <c r="Q636" s="44" t="s">
        <v>51</v>
      </c>
      <c r="R636" s="44" t="s">
        <v>52</v>
      </c>
      <c r="S636" s="44">
        <v>0</v>
      </c>
      <c r="T636" s="44">
        <v>0</v>
      </c>
      <c r="U636" s="44" t="s">
        <v>620</v>
      </c>
      <c r="V636" s="44" t="s">
        <v>1959</v>
      </c>
      <c r="W636" s="44"/>
      <c r="X636" s="44"/>
      <c r="Y636" s="44"/>
      <c r="Z636" s="44"/>
      <c r="AA636" s="44"/>
      <c r="AB636" s="44" t="s">
        <v>625</v>
      </c>
      <c r="AC636" s="44" t="s">
        <v>626</v>
      </c>
      <c r="AD636" s="44" t="s">
        <v>813</v>
      </c>
      <c r="AE636" s="44" t="s">
        <v>550</v>
      </c>
      <c r="AF636" s="11">
        <f t="shared" si="130"/>
        <v>0</v>
      </c>
      <c r="AG636" s="11">
        <f t="shared" si="131"/>
        <v>0</v>
      </c>
      <c r="AH636" s="11">
        <f t="shared" si="132"/>
        <v>0</v>
      </c>
      <c r="AI636" s="11">
        <f t="shared" si="133"/>
        <v>0</v>
      </c>
      <c r="AJ636" s="11">
        <f t="shared" si="134"/>
        <v>0</v>
      </c>
      <c r="AK636" s="11">
        <f t="shared" si="135"/>
        <v>0</v>
      </c>
      <c r="AL636" s="11" t="str">
        <f t="shared" si="136"/>
        <v/>
      </c>
      <c r="AM636" s="11" t="str">
        <f t="shared" si="137"/>
        <v/>
      </c>
      <c r="AN636" s="11" t="str">
        <f>IF(AND($O636=$B$4,OR($Q636="COMMUN",$Q636=$D$4),$R636="POS"),COUNTIFS($O$83:$O636,$B$4,$Q$83:$Q636,"COMMUN",$R$83:$R636,"POS")+COUNTIFS($O$83:$O636,$B$4,$Q$83:$Q636,$D$4,$R$83:$R636,"POS"),"")</f>
        <v/>
      </c>
      <c r="AO636" s="11" t="str">
        <f t="shared" si="138"/>
        <v/>
      </c>
      <c r="AP636" s="11" t="str">
        <f t="shared" si="139"/>
        <v/>
      </c>
      <c r="AQ636" s="11">
        <f t="shared" si="140"/>
        <v>0</v>
      </c>
    </row>
    <row r="637" spans="12:43" ht="21.95" customHeight="1">
      <c r="L637" s="46"/>
      <c r="M637" s="46"/>
      <c r="N637" s="44" t="s">
        <v>1960</v>
      </c>
      <c r="O637" s="44" t="s">
        <v>313</v>
      </c>
      <c r="P637" s="44">
        <v>5</v>
      </c>
      <c r="Q637" s="44" t="s">
        <v>51</v>
      </c>
      <c r="R637" s="44" t="s">
        <v>52</v>
      </c>
      <c r="S637" s="44">
        <v>0</v>
      </c>
      <c r="T637" s="44">
        <v>0</v>
      </c>
      <c r="U637" s="44" t="s">
        <v>620</v>
      </c>
      <c r="V637" s="44" t="s">
        <v>1961</v>
      </c>
      <c r="W637" s="44"/>
      <c r="X637" s="44"/>
      <c r="Y637" s="44"/>
      <c r="Z637" s="44"/>
      <c r="AA637" s="44"/>
      <c r="AB637" s="44" t="s">
        <v>625</v>
      </c>
      <c r="AC637" s="44" t="s">
        <v>626</v>
      </c>
      <c r="AD637" s="44" t="s">
        <v>813</v>
      </c>
      <c r="AE637" s="44" t="s">
        <v>550</v>
      </c>
      <c r="AF637" s="11">
        <f t="shared" si="130"/>
        <v>0</v>
      </c>
      <c r="AG637" s="11">
        <f t="shared" si="131"/>
        <v>0</v>
      </c>
      <c r="AH637" s="11">
        <f t="shared" si="132"/>
        <v>0</v>
      </c>
      <c r="AI637" s="11">
        <f t="shared" si="133"/>
        <v>0</v>
      </c>
      <c r="AJ637" s="11">
        <f t="shared" si="134"/>
        <v>0</v>
      </c>
      <c r="AK637" s="11">
        <f t="shared" si="135"/>
        <v>0</v>
      </c>
      <c r="AL637" s="11" t="str">
        <f t="shared" si="136"/>
        <v/>
      </c>
      <c r="AM637" s="11" t="str">
        <f t="shared" si="137"/>
        <v/>
      </c>
      <c r="AN637" s="11" t="str">
        <f>IF(AND($O637=$B$4,OR($Q637="COMMUN",$Q637=$D$4),$R637="POS"),COUNTIFS($O$83:$O637,$B$4,$Q$83:$Q637,"COMMUN",$R$83:$R637,"POS")+COUNTIFS($O$83:$O637,$B$4,$Q$83:$Q637,$D$4,$R$83:$R637,"POS"),"")</f>
        <v/>
      </c>
      <c r="AO637" s="11" t="str">
        <f t="shared" si="138"/>
        <v/>
      </c>
      <c r="AP637" s="11" t="str">
        <f t="shared" si="139"/>
        <v/>
      </c>
      <c r="AQ637" s="11">
        <f t="shared" si="140"/>
        <v>0</v>
      </c>
    </row>
    <row r="638" spans="12:43" ht="21.95" customHeight="1">
      <c r="L638" s="46"/>
      <c r="M638" s="46"/>
      <c r="N638" s="44" t="s">
        <v>1962</v>
      </c>
      <c r="O638" s="44" t="s">
        <v>315</v>
      </c>
      <c r="P638" s="44">
        <v>1</v>
      </c>
      <c r="Q638" s="44" t="s">
        <v>51</v>
      </c>
      <c r="R638" s="44" t="s">
        <v>52</v>
      </c>
      <c r="S638" s="44">
        <v>0</v>
      </c>
      <c r="T638" s="44">
        <v>0</v>
      </c>
      <c r="U638" s="44" t="s">
        <v>620</v>
      </c>
      <c r="V638" s="44" t="s">
        <v>1963</v>
      </c>
      <c r="W638" s="44"/>
      <c r="X638" s="44"/>
      <c r="Y638" s="44"/>
      <c r="Z638" s="44"/>
      <c r="AA638" s="44"/>
      <c r="AB638" s="44" t="s">
        <v>625</v>
      </c>
      <c r="AC638" s="44" t="s">
        <v>626</v>
      </c>
      <c r="AD638" s="44" t="s">
        <v>813</v>
      </c>
      <c r="AE638" s="44" t="s">
        <v>550</v>
      </c>
      <c r="AF638" s="11">
        <f t="shared" si="130"/>
        <v>0</v>
      </c>
      <c r="AG638" s="11">
        <f t="shared" si="131"/>
        <v>0</v>
      </c>
      <c r="AH638" s="11">
        <f t="shared" si="132"/>
        <v>0</v>
      </c>
      <c r="AI638" s="11">
        <f t="shared" si="133"/>
        <v>0</v>
      </c>
      <c r="AJ638" s="11">
        <f t="shared" si="134"/>
        <v>0</v>
      </c>
      <c r="AK638" s="11">
        <f t="shared" si="135"/>
        <v>0</v>
      </c>
      <c r="AL638" s="11" t="str">
        <f t="shared" si="136"/>
        <v/>
      </c>
      <c r="AM638" s="11" t="str">
        <f t="shared" si="137"/>
        <v/>
      </c>
      <c r="AN638" s="11" t="str">
        <f>IF(AND($O638=$B$4,OR($Q638="COMMUN",$Q638=$D$4),$R638="POS"),COUNTIFS($O$83:$O638,$B$4,$Q$83:$Q638,"COMMUN",$R$83:$R638,"POS")+COUNTIFS($O$83:$O638,$B$4,$Q$83:$Q638,$D$4,$R$83:$R638,"POS"),"")</f>
        <v/>
      </c>
      <c r="AO638" s="11" t="str">
        <f t="shared" si="138"/>
        <v/>
      </c>
      <c r="AP638" s="11" t="str">
        <f t="shared" si="139"/>
        <v/>
      </c>
      <c r="AQ638" s="11">
        <f t="shared" si="140"/>
        <v>0</v>
      </c>
    </row>
    <row r="639" spans="12:43" ht="21.95" customHeight="1">
      <c r="L639" s="46"/>
      <c r="M639" s="46"/>
      <c r="N639" s="44" t="s">
        <v>1964</v>
      </c>
      <c r="O639" s="44" t="s">
        <v>315</v>
      </c>
      <c r="P639" s="44">
        <v>2</v>
      </c>
      <c r="Q639" s="44" t="s">
        <v>51</v>
      </c>
      <c r="R639" s="44" t="s">
        <v>52</v>
      </c>
      <c r="S639" s="44">
        <v>0</v>
      </c>
      <c r="T639" s="44">
        <v>0</v>
      </c>
      <c r="U639" s="44" t="s">
        <v>620</v>
      </c>
      <c r="V639" s="44" t="s">
        <v>1965</v>
      </c>
      <c r="W639" s="44"/>
      <c r="X639" s="44"/>
      <c r="Y639" s="44"/>
      <c r="Z639" s="44"/>
      <c r="AA639" s="44"/>
      <c r="AB639" s="44" t="s">
        <v>625</v>
      </c>
      <c r="AC639" s="44" t="s">
        <v>626</v>
      </c>
      <c r="AD639" s="44" t="s">
        <v>813</v>
      </c>
      <c r="AE639" s="44" t="s">
        <v>550</v>
      </c>
      <c r="AF639" s="11">
        <f t="shared" si="130"/>
        <v>0</v>
      </c>
      <c r="AG639" s="11">
        <f t="shared" si="131"/>
        <v>0</v>
      </c>
      <c r="AH639" s="11">
        <f t="shared" si="132"/>
        <v>0</v>
      </c>
      <c r="AI639" s="11">
        <f t="shared" si="133"/>
        <v>0</v>
      </c>
      <c r="AJ639" s="11">
        <f t="shared" si="134"/>
        <v>0</v>
      </c>
      <c r="AK639" s="11">
        <f t="shared" si="135"/>
        <v>0</v>
      </c>
      <c r="AL639" s="11" t="str">
        <f t="shared" si="136"/>
        <v/>
      </c>
      <c r="AM639" s="11" t="str">
        <f t="shared" si="137"/>
        <v/>
      </c>
      <c r="AN639" s="11" t="str">
        <f>IF(AND($O639=$B$4,OR($Q639="COMMUN",$Q639=$D$4),$R639="POS"),COUNTIFS($O$83:$O639,$B$4,$Q$83:$Q639,"COMMUN",$R$83:$R639,"POS")+COUNTIFS($O$83:$O639,$B$4,$Q$83:$Q639,$D$4,$R$83:$R639,"POS"),"")</f>
        <v/>
      </c>
      <c r="AO639" s="11" t="str">
        <f t="shared" si="138"/>
        <v/>
      </c>
      <c r="AP639" s="11" t="str">
        <f t="shared" si="139"/>
        <v/>
      </c>
      <c r="AQ639" s="11">
        <f t="shared" si="140"/>
        <v>0</v>
      </c>
    </row>
    <row r="640" spans="12:43" ht="21.95" customHeight="1">
      <c r="L640" s="46"/>
      <c r="M640" s="46"/>
      <c r="N640" s="44" t="s">
        <v>1966</v>
      </c>
      <c r="O640" s="44" t="s">
        <v>315</v>
      </c>
      <c r="P640" s="44">
        <v>3</v>
      </c>
      <c r="Q640" s="44" t="s">
        <v>51</v>
      </c>
      <c r="R640" s="44" t="s">
        <v>52</v>
      </c>
      <c r="S640" s="44">
        <v>0</v>
      </c>
      <c r="T640" s="44">
        <v>0</v>
      </c>
      <c r="U640" s="44" t="s">
        <v>620</v>
      </c>
      <c r="V640" s="44" t="s">
        <v>1967</v>
      </c>
      <c r="W640" s="44"/>
      <c r="X640" s="44"/>
      <c r="Y640" s="44"/>
      <c r="Z640" s="44"/>
      <c r="AA640" s="44"/>
      <c r="AB640" s="44" t="s">
        <v>625</v>
      </c>
      <c r="AC640" s="44" t="s">
        <v>626</v>
      </c>
      <c r="AD640" s="44" t="s">
        <v>813</v>
      </c>
      <c r="AE640" s="44" t="s">
        <v>550</v>
      </c>
      <c r="AF640" s="11">
        <f t="shared" si="130"/>
        <v>0</v>
      </c>
      <c r="AG640" s="11">
        <f t="shared" si="131"/>
        <v>0</v>
      </c>
      <c r="AH640" s="11">
        <f t="shared" si="132"/>
        <v>0</v>
      </c>
      <c r="AI640" s="11">
        <f t="shared" si="133"/>
        <v>0</v>
      </c>
      <c r="AJ640" s="11">
        <f t="shared" si="134"/>
        <v>0</v>
      </c>
      <c r="AK640" s="11">
        <f t="shared" si="135"/>
        <v>0</v>
      </c>
      <c r="AL640" s="11" t="str">
        <f t="shared" si="136"/>
        <v/>
      </c>
      <c r="AM640" s="11" t="str">
        <f t="shared" si="137"/>
        <v/>
      </c>
      <c r="AN640" s="11" t="str">
        <f>IF(AND($O640=$B$4,OR($Q640="COMMUN",$Q640=$D$4),$R640="POS"),COUNTIFS($O$83:$O640,$B$4,$Q$83:$Q640,"COMMUN",$R$83:$R640,"POS")+COUNTIFS($O$83:$O640,$B$4,$Q$83:$Q640,$D$4,$R$83:$R640,"POS"),"")</f>
        <v/>
      </c>
      <c r="AO640" s="11" t="str">
        <f t="shared" si="138"/>
        <v/>
      </c>
      <c r="AP640" s="11" t="str">
        <f t="shared" si="139"/>
        <v/>
      </c>
      <c r="AQ640" s="11">
        <f t="shared" si="140"/>
        <v>0</v>
      </c>
    </row>
    <row r="641" spans="12:43" ht="21.95" customHeight="1">
      <c r="L641" s="46"/>
      <c r="M641" s="46"/>
      <c r="N641" s="44" t="s">
        <v>1968</v>
      </c>
      <c r="O641" s="44" t="s">
        <v>315</v>
      </c>
      <c r="P641" s="44">
        <v>4</v>
      </c>
      <c r="Q641" s="44" t="s">
        <v>51</v>
      </c>
      <c r="R641" s="44" t="s">
        <v>52</v>
      </c>
      <c r="S641" s="44">
        <v>0</v>
      </c>
      <c r="T641" s="44">
        <v>0</v>
      </c>
      <c r="U641" s="44" t="s">
        <v>620</v>
      </c>
      <c r="V641" s="44" t="s">
        <v>1969</v>
      </c>
      <c r="W641" s="44"/>
      <c r="X641" s="44"/>
      <c r="Y641" s="44"/>
      <c r="Z641" s="44"/>
      <c r="AA641" s="44"/>
      <c r="AB641" s="44" t="s">
        <v>625</v>
      </c>
      <c r="AC641" s="44" t="s">
        <v>626</v>
      </c>
      <c r="AD641" s="44" t="s">
        <v>813</v>
      </c>
      <c r="AE641" s="44" t="s">
        <v>550</v>
      </c>
      <c r="AF641" s="11">
        <f t="shared" si="130"/>
        <v>0</v>
      </c>
      <c r="AG641" s="11">
        <f t="shared" si="131"/>
        <v>0</v>
      </c>
      <c r="AH641" s="11">
        <f t="shared" si="132"/>
        <v>0</v>
      </c>
      <c r="AI641" s="11">
        <f t="shared" si="133"/>
        <v>0</v>
      </c>
      <c r="AJ641" s="11">
        <f t="shared" si="134"/>
        <v>0</v>
      </c>
      <c r="AK641" s="11">
        <f t="shared" si="135"/>
        <v>0</v>
      </c>
      <c r="AL641" s="11" t="str">
        <f t="shared" si="136"/>
        <v/>
      </c>
      <c r="AM641" s="11" t="str">
        <f t="shared" si="137"/>
        <v/>
      </c>
      <c r="AN641" s="11" t="str">
        <f>IF(AND($O641=$B$4,OR($Q641="COMMUN",$Q641=$D$4),$R641="POS"),COUNTIFS($O$83:$O641,$B$4,$Q$83:$Q641,"COMMUN",$R$83:$R641,"POS")+COUNTIFS($O$83:$O641,$B$4,$Q$83:$Q641,$D$4,$R$83:$R641,"POS"),"")</f>
        <v/>
      </c>
      <c r="AO641" s="11" t="str">
        <f t="shared" si="138"/>
        <v/>
      </c>
      <c r="AP641" s="11" t="str">
        <f t="shared" si="139"/>
        <v/>
      </c>
      <c r="AQ641" s="11">
        <f t="shared" si="140"/>
        <v>0</v>
      </c>
    </row>
    <row r="642" spans="12:43" ht="21.95" customHeight="1">
      <c r="L642" s="46"/>
      <c r="M642" s="46"/>
      <c r="N642" s="44" t="s">
        <v>1970</v>
      </c>
      <c r="O642" s="44" t="s">
        <v>315</v>
      </c>
      <c r="P642" s="44">
        <v>5</v>
      </c>
      <c r="Q642" s="44" t="s">
        <v>51</v>
      </c>
      <c r="R642" s="44" t="s">
        <v>52</v>
      </c>
      <c r="S642" s="44">
        <v>0</v>
      </c>
      <c r="T642" s="44">
        <v>0</v>
      </c>
      <c r="U642" s="44" t="s">
        <v>620</v>
      </c>
      <c r="V642" s="44" t="s">
        <v>1971</v>
      </c>
      <c r="W642" s="44"/>
      <c r="X642" s="44"/>
      <c r="Y642" s="44"/>
      <c r="Z642" s="44"/>
      <c r="AA642" s="44"/>
      <c r="AB642" s="44" t="s">
        <v>625</v>
      </c>
      <c r="AC642" s="44" t="s">
        <v>626</v>
      </c>
      <c r="AD642" s="44" t="s">
        <v>813</v>
      </c>
      <c r="AE642" s="44" t="s">
        <v>550</v>
      </c>
      <c r="AF642" s="11">
        <f t="shared" si="130"/>
        <v>0</v>
      </c>
      <c r="AG642" s="11">
        <f t="shared" si="131"/>
        <v>0</v>
      </c>
      <c r="AH642" s="11">
        <f t="shared" si="132"/>
        <v>0</v>
      </c>
      <c r="AI642" s="11">
        <f t="shared" si="133"/>
        <v>0</v>
      </c>
      <c r="AJ642" s="11">
        <f t="shared" si="134"/>
        <v>0</v>
      </c>
      <c r="AK642" s="11">
        <f t="shared" si="135"/>
        <v>0</v>
      </c>
      <c r="AL642" s="11" t="str">
        <f t="shared" si="136"/>
        <v/>
      </c>
      <c r="AM642" s="11" t="str">
        <f t="shared" si="137"/>
        <v/>
      </c>
      <c r="AN642" s="11" t="str">
        <f>IF(AND($O642=$B$4,OR($Q642="COMMUN",$Q642=$D$4),$R642="POS"),COUNTIFS($O$83:$O642,$B$4,$Q$83:$Q642,"COMMUN",$R$83:$R642,"POS")+COUNTIFS($O$83:$O642,$B$4,$Q$83:$Q642,$D$4,$R$83:$R642,"POS"),"")</f>
        <v/>
      </c>
      <c r="AO642" s="11" t="str">
        <f t="shared" si="138"/>
        <v/>
      </c>
      <c r="AP642" s="11" t="str">
        <f t="shared" si="139"/>
        <v/>
      </c>
      <c r="AQ642" s="11">
        <f t="shared" si="140"/>
        <v>0</v>
      </c>
    </row>
    <row r="643" spans="12:43" ht="21.95" customHeight="1">
      <c r="L643" s="46"/>
      <c r="M643" s="46"/>
      <c r="N643" s="44" t="s">
        <v>1972</v>
      </c>
      <c r="O643" s="44" t="s">
        <v>317</v>
      </c>
      <c r="P643" s="44">
        <v>1</v>
      </c>
      <c r="Q643" s="44" t="s">
        <v>51</v>
      </c>
      <c r="R643" s="44" t="s">
        <v>52</v>
      </c>
      <c r="S643" s="44">
        <v>0</v>
      </c>
      <c r="T643" s="44">
        <v>0</v>
      </c>
      <c r="U643" s="44" t="s">
        <v>620</v>
      </c>
      <c r="V643" s="44" t="s">
        <v>1973</v>
      </c>
      <c r="W643" s="44"/>
      <c r="X643" s="44"/>
      <c r="Y643" s="44"/>
      <c r="Z643" s="44"/>
      <c r="AA643" s="44"/>
      <c r="AB643" s="44" t="s">
        <v>625</v>
      </c>
      <c r="AC643" s="44" t="s">
        <v>626</v>
      </c>
      <c r="AD643" s="44" t="s">
        <v>813</v>
      </c>
      <c r="AE643" s="44" t="s">
        <v>550</v>
      </c>
      <c r="AF643" s="11">
        <f t="shared" si="130"/>
        <v>0</v>
      </c>
      <c r="AG643" s="11">
        <f t="shared" si="131"/>
        <v>0</v>
      </c>
      <c r="AH643" s="11">
        <f t="shared" si="132"/>
        <v>0</v>
      </c>
      <c r="AI643" s="11">
        <f t="shared" si="133"/>
        <v>0</v>
      </c>
      <c r="AJ643" s="11">
        <f t="shared" si="134"/>
        <v>0</v>
      </c>
      <c r="AK643" s="11">
        <f t="shared" si="135"/>
        <v>0</v>
      </c>
      <c r="AL643" s="11" t="str">
        <f t="shared" si="136"/>
        <v/>
      </c>
      <c r="AM643" s="11" t="str">
        <f t="shared" si="137"/>
        <v/>
      </c>
      <c r="AN643" s="11" t="str">
        <f>IF(AND($O643=$B$4,OR($Q643="COMMUN",$Q643=$D$4),$R643="POS"),COUNTIFS($O$83:$O643,$B$4,$Q$83:$Q643,"COMMUN",$R$83:$R643,"POS")+COUNTIFS($O$83:$O643,$B$4,$Q$83:$Q643,$D$4,$R$83:$R643,"POS"),"")</f>
        <v/>
      </c>
      <c r="AO643" s="11" t="str">
        <f t="shared" si="138"/>
        <v/>
      </c>
      <c r="AP643" s="11" t="str">
        <f t="shared" si="139"/>
        <v/>
      </c>
      <c r="AQ643" s="11">
        <f t="shared" si="140"/>
        <v>0</v>
      </c>
    </row>
    <row r="644" spans="12:43" ht="21.95" customHeight="1">
      <c r="L644" s="46"/>
      <c r="M644" s="46"/>
      <c r="N644" s="44" t="s">
        <v>1974</v>
      </c>
      <c r="O644" s="44" t="s">
        <v>317</v>
      </c>
      <c r="P644" s="44">
        <v>2</v>
      </c>
      <c r="Q644" s="44" t="s">
        <v>51</v>
      </c>
      <c r="R644" s="44" t="s">
        <v>52</v>
      </c>
      <c r="S644" s="44">
        <v>0</v>
      </c>
      <c r="T644" s="44">
        <v>0</v>
      </c>
      <c r="U644" s="44" t="s">
        <v>620</v>
      </c>
      <c r="V644" s="44" t="s">
        <v>1975</v>
      </c>
      <c r="W644" s="44"/>
      <c r="X644" s="44"/>
      <c r="Y644" s="44"/>
      <c r="Z644" s="44"/>
      <c r="AA644" s="44"/>
      <c r="AB644" s="44" t="s">
        <v>625</v>
      </c>
      <c r="AC644" s="44" t="s">
        <v>626</v>
      </c>
      <c r="AD644" s="44" t="s">
        <v>813</v>
      </c>
      <c r="AE644" s="44" t="s">
        <v>550</v>
      </c>
      <c r="AF644" s="11">
        <f t="shared" si="130"/>
        <v>0</v>
      </c>
      <c r="AG644" s="11">
        <f t="shared" si="131"/>
        <v>0</v>
      </c>
      <c r="AH644" s="11">
        <f t="shared" si="132"/>
        <v>0</v>
      </c>
      <c r="AI644" s="11">
        <f t="shared" si="133"/>
        <v>0</v>
      </c>
      <c r="AJ644" s="11">
        <f t="shared" si="134"/>
        <v>0</v>
      </c>
      <c r="AK644" s="11">
        <f t="shared" si="135"/>
        <v>0</v>
      </c>
      <c r="AL644" s="11" t="str">
        <f t="shared" si="136"/>
        <v/>
      </c>
      <c r="AM644" s="11" t="str">
        <f t="shared" si="137"/>
        <v/>
      </c>
      <c r="AN644" s="11" t="str">
        <f>IF(AND($O644=$B$4,OR($Q644="COMMUN",$Q644=$D$4),$R644="POS"),COUNTIFS($O$83:$O644,$B$4,$Q$83:$Q644,"COMMUN",$R$83:$R644,"POS")+COUNTIFS($O$83:$O644,$B$4,$Q$83:$Q644,$D$4,$R$83:$R644,"POS"),"")</f>
        <v/>
      </c>
      <c r="AO644" s="11" t="str">
        <f t="shared" si="138"/>
        <v/>
      </c>
      <c r="AP644" s="11" t="str">
        <f t="shared" si="139"/>
        <v/>
      </c>
      <c r="AQ644" s="11">
        <f t="shared" si="140"/>
        <v>0</v>
      </c>
    </row>
    <row r="645" spans="12:43" ht="21.95" customHeight="1">
      <c r="L645" s="46"/>
      <c r="M645" s="46"/>
      <c r="N645" s="44" t="s">
        <v>1976</v>
      </c>
      <c r="O645" s="44" t="s">
        <v>317</v>
      </c>
      <c r="P645" s="44">
        <v>3</v>
      </c>
      <c r="Q645" s="44" t="s">
        <v>51</v>
      </c>
      <c r="R645" s="44" t="s">
        <v>52</v>
      </c>
      <c r="S645" s="44">
        <v>0</v>
      </c>
      <c r="T645" s="44">
        <v>0</v>
      </c>
      <c r="U645" s="44" t="s">
        <v>620</v>
      </c>
      <c r="V645" s="44" t="s">
        <v>1977</v>
      </c>
      <c r="W645" s="44"/>
      <c r="X645" s="44"/>
      <c r="Y645" s="44"/>
      <c r="Z645" s="44"/>
      <c r="AA645" s="44"/>
      <c r="AB645" s="44" t="s">
        <v>625</v>
      </c>
      <c r="AC645" s="44" t="s">
        <v>626</v>
      </c>
      <c r="AD645" s="44" t="s">
        <v>813</v>
      </c>
      <c r="AE645" s="44" t="s">
        <v>550</v>
      </c>
      <c r="AF645" s="11">
        <f t="shared" si="130"/>
        <v>0</v>
      </c>
      <c r="AG645" s="11">
        <f t="shared" si="131"/>
        <v>0</v>
      </c>
      <c r="AH645" s="11">
        <f t="shared" si="132"/>
        <v>0</v>
      </c>
      <c r="AI645" s="11">
        <f t="shared" si="133"/>
        <v>0</v>
      </c>
      <c r="AJ645" s="11">
        <f t="shared" si="134"/>
        <v>0</v>
      </c>
      <c r="AK645" s="11">
        <f t="shared" si="135"/>
        <v>0</v>
      </c>
      <c r="AL645" s="11" t="str">
        <f t="shared" si="136"/>
        <v/>
      </c>
      <c r="AM645" s="11" t="str">
        <f t="shared" si="137"/>
        <v/>
      </c>
      <c r="AN645" s="11" t="str">
        <f>IF(AND($O645=$B$4,OR($Q645="COMMUN",$Q645=$D$4),$R645="POS"),COUNTIFS($O$83:$O645,$B$4,$Q$83:$Q645,"COMMUN",$R$83:$R645,"POS")+COUNTIFS($O$83:$O645,$B$4,$Q$83:$Q645,$D$4,$R$83:$R645,"POS"),"")</f>
        <v/>
      </c>
      <c r="AO645" s="11" t="str">
        <f t="shared" si="138"/>
        <v/>
      </c>
      <c r="AP645" s="11" t="str">
        <f t="shared" si="139"/>
        <v/>
      </c>
      <c r="AQ645" s="11">
        <f t="shared" si="140"/>
        <v>0</v>
      </c>
    </row>
    <row r="646" spans="12:43" ht="21.95" customHeight="1">
      <c r="L646" s="46"/>
      <c r="M646" s="46"/>
      <c r="N646" s="44" t="s">
        <v>1978</v>
      </c>
      <c r="O646" s="44" t="s">
        <v>317</v>
      </c>
      <c r="P646" s="44">
        <v>4</v>
      </c>
      <c r="Q646" s="44" t="s">
        <v>51</v>
      </c>
      <c r="R646" s="44" t="s">
        <v>52</v>
      </c>
      <c r="S646" s="44">
        <v>0</v>
      </c>
      <c r="T646" s="44">
        <v>0</v>
      </c>
      <c r="U646" s="44" t="s">
        <v>620</v>
      </c>
      <c r="V646" s="44" t="s">
        <v>1979</v>
      </c>
      <c r="W646" s="44"/>
      <c r="X646" s="44"/>
      <c r="Y646" s="44"/>
      <c r="Z646" s="44"/>
      <c r="AA646" s="44"/>
      <c r="AB646" s="44" t="s">
        <v>625</v>
      </c>
      <c r="AC646" s="44" t="s">
        <v>626</v>
      </c>
      <c r="AD646" s="44" t="s">
        <v>813</v>
      </c>
      <c r="AE646" s="44" t="s">
        <v>550</v>
      </c>
      <c r="AF646" s="11">
        <f t="shared" si="130"/>
        <v>0</v>
      </c>
      <c r="AG646" s="11">
        <f t="shared" si="131"/>
        <v>0</v>
      </c>
      <c r="AH646" s="11">
        <f t="shared" si="132"/>
        <v>0</v>
      </c>
      <c r="AI646" s="11">
        <f t="shared" si="133"/>
        <v>0</v>
      </c>
      <c r="AJ646" s="11">
        <f t="shared" si="134"/>
        <v>0</v>
      </c>
      <c r="AK646" s="11">
        <f t="shared" si="135"/>
        <v>0</v>
      </c>
      <c r="AL646" s="11" t="str">
        <f t="shared" si="136"/>
        <v/>
      </c>
      <c r="AM646" s="11" t="str">
        <f t="shared" si="137"/>
        <v/>
      </c>
      <c r="AN646" s="11" t="str">
        <f>IF(AND($O646=$B$4,OR($Q646="COMMUN",$Q646=$D$4),$R646="POS"),COUNTIFS($O$83:$O646,$B$4,$Q$83:$Q646,"COMMUN",$R$83:$R646,"POS")+COUNTIFS($O$83:$O646,$B$4,$Q$83:$Q646,$D$4,$R$83:$R646,"POS"),"")</f>
        <v/>
      </c>
      <c r="AO646" s="11" t="str">
        <f t="shared" si="138"/>
        <v/>
      </c>
      <c r="AP646" s="11" t="str">
        <f t="shared" si="139"/>
        <v/>
      </c>
      <c r="AQ646" s="11">
        <f t="shared" si="140"/>
        <v>0</v>
      </c>
    </row>
    <row r="647" spans="12:43" ht="21.95" customHeight="1">
      <c r="L647" s="46"/>
      <c r="M647" s="46"/>
      <c r="N647" s="44" t="s">
        <v>1980</v>
      </c>
      <c r="O647" s="44" t="s">
        <v>317</v>
      </c>
      <c r="P647" s="44">
        <v>5</v>
      </c>
      <c r="Q647" s="44" t="s">
        <v>51</v>
      </c>
      <c r="R647" s="44" t="s">
        <v>52</v>
      </c>
      <c r="S647" s="44">
        <v>0</v>
      </c>
      <c r="T647" s="44">
        <v>0</v>
      </c>
      <c r="U647" s="44" t="s">
        <v>620</v>
      </c>
      <c r="V647" s="44" t="s">
        <v>1981</v>
      </c>
      <c r="W647" s="44"/>
      <c r="X647" s="44"/>
      <c r="Y647" s="44"/>
      <c r="Z647" s="44"/>
      <c r="AA647" s="44"/>
      <c r="AB647" s="44" t="s">
        <v>625</v>
      </c>
      <c r="AC647" s="44" t="s">
        <v>626</v>
      </c>
      <c r="AD647" s="44" t="s">
        <v>813</v>
      </c>
      <c r="AE647" s="44" t="s">
        <v>550</v>
      </c>
      <c r="AF647" s="11">
        <f t="shared" si="130"/>
        <v>0</v>
      </c>
      <c r="AG647" s="11">
        <f t="shared" si="131"/>
        <v>0</v>
      </c>
      <c r="AH647" s="11">
        <f t="shared" si="132"/>
        <v>0</v>
      </c>
      <c r="AI647" s="11">
        <f t="shared" si="133"/>
        <v>0</v>
      </c>
      <c r="AJ647" s="11">
        <f t="shared" si="134"/>
        <v>0</v>
      </c>
      <c r="AK647" s="11">
        <f t="shared" si="135"/>
        <v>0</v>
      </c>
      <c r="AL647" s="11" t="str">
        <f t="shared" si="136"/>
        <v/>
      </c>
      <c r="AM647" s="11" t="str">
        <f t="shared" si="137"/>
        <v/>
      </c>
      <c r="AN647" s="11" t="str">
        <f>IF(AND($O647=$B$4,OR($Q647="COMMUN",$Q647=$D$4),$R647="POS"),COUNTIFS($O$83:$O647,$B$4,$Q$83:$Q647,"COMMUN",$R$83:$R647,"POS")+COUNTIFS($O$83:$O647,$B$4,$Q$83:$Q647,$D$4,$R$83:$R647,"POS"),"")</f>
        <v/>
      </c>
      <c r="AO647" s="11" t="str">
        <f t="shared" si="138"/>
        <v/>
      </c>
      <c r="AP647" s="11" t="str">
        <f t="shared" si="139"/>
        <v/>
      </c>
      <c r="AQ647" s="11">
        <f t="shared" si="140"/>
        <v>0</v>
      </c>
    </row>
    <row r="648" spans="12:43" ht="21.95" customHeight="1">
      <c r="L648" s="46"/>
      <c r="M648" s="46"/>
      <c r="N648" s="44" t="s">
        <v>1982</v>
      </c>
      <c r="O648" s="44" t="s">
        <v>319</v>
      </c>
      <c r="P648" s="44">
        <v>1</v>
      </c>
      <c r="Q648" s="44" t="s">
        <v>51</v>
      </c>
      <c r="R648" s="44" t="s">
        <v>52</v>
      </c>
      <c r="S648" s="44">
        <v>0</v>
      </c>
      <c r="T648" s="44">
        <v>0</v>
      </c>
      <c r="U648" s="44" t="s">
        <v>620</v>
      </c>
      <c r="V648" s="44" t="s">
        <v>1983</v>
      </c>
      <c r="W648" s="44"/>
      <c r="X648" s="44"/>
      <c r="Y648" s="44"/>
      <c r="Z648" s="44"/>
      <c r="AA648" s="44"/>
      <c r="AB648" s="44" t="s">
        <v>625</v>
      </c>
      <c r="AC648" s="44" t="s">
        <v>626</v>
      </c>
      <c r="AD648" s="44" t="s">
        <v>813</v>
      </c>
      <c r="AE648" s="44" t="s">
        <v>550</v>
      </c>
      <c r="AF648" s="11">
        <f t="shared" si="130"/>
        <v>0</v>
      </c>
      <c r="AG648" s="11">
        <f t="shared" si="131"/>
        <v>0</v>
      </c>
      <c r="AH648" s="11">
        <f t="shared" si="132"/>
        <v>0</v>
      </c>
      <c r="AI648" s="11">
        <f t="shared" si="133"/>
        <v>0</v>
      </c>
      <c r="AJ648" s="11">
        <f t="shared" si="134"/>
        <v>0</v>
      </c>
      <c r="AK648" s="11">
        <f t="shared" si="135"/>
        <v>0</v>
      </c>
      <c r="AL648" s="11" t="str">
        <f t="shared" si="136"/>
        <v/>
      </c>
      <c r="AM648" s="11" t="str">
        <f t="shared" si="137"/>
        <v/>
      </c>
      <c r="AN648" s="11" t="str">
        <f>IF(AND($O648=$B$4,OR($Q648="COMMUN",$Q648=$D$4),$R648="POS"),COUNTIFS($O$83:$O648,$B$4,$Q$83:$Q648,"COMMUN",$R$83:$R648,"POS")+COUNTIFS($O$83:$O648,$B$4,$Q$83:$Q648,$D$4,$R$83:$R648,"POS"),"")</f>
        <v/>
      </c>
      <c r="AO648" s="11" t="str">
        <f t="shared" si="138"/>
        <v/>
      </c>
      <c r="AP648" s="11" t="str">
        <f t="shared" si="139"/>
        <v/>
      </c>
      <c r="AQ648" s="11">
        <f t="shared" si="140"/>
        <v>0</v>
      </c>
    </row>
    <row r="649" spans="12:43" ht="21.95" customHeight="1">
      <c r="L649" s="46"/>
      <c r="M649" s="46"/>
      <c r="N649" s="44" t="s">
        <v>1984</v>
      </c>
      <c r="O649" s="44" t="s">
        <v>319</v>
      </c>
      <c r="P649" s="44">
        <v>2</v>
      </c>
      <c r="Q649" s="44" t="s">
        <v>51</v>
      </c>
      <c r="R649" s="44" t="s">
        <v>52</v>
      </c>
      <c r="S649" s="44">
        <v>0</v>
      </c>
      <c r="T649" s="44">
        <v>0</v>
      </c>
      <c r="U649" s="44" t="s">
        <v>620</v>
      </c>
      <c r="V649" s="44" t="s">
        <v>1985</v>
      </c>
      <c r="W649" s="44"/>
      <c r="X649" s="44"/>
      <c r="Y649" s="44"/>
      <c r="Z649" s="44"/>
      <c r="AA649" s="44"/>
      <c r="AB649" s="44" t="s">
        <v>625</v>
      </c>
      <c r="AC649" s="44" t="s">
        <v>626</v>
      </c>
      <c r="AD649" s="44" t="s">
        <v>813</v>
      </c>
      <c r="AE649" s="44" t="s">
        <v>550</v>
      </c>
      <c r="AF649" s="11">
        <f t="shared" si="130"/>
        <v>0</v>
      </c>
      <c r="AG649" s="11">
        <f t="shared" si="131"/>
        <v>0</v>
      </c>
      <c r="AH649" s="11">
        <f t="shared" si="132"/>
        <v>0</v>
      </c>
      <c r="AI649" s="11">
        <f t="shared" si="133"/>
        <v>0</v>
      </c>
      <c r="AJ649" s="11">
        <f t="shared" si="134"/>
        <v>0</v>
      </c>
      <c r="AK649" s="11">
        <f t="shared" si="135"/>
        <v>0</v>
      </c>
      <c r="AL649" s="11" t="str">
        <f t="shared" si="136"/>
        <v/>
      </c>
      <c r="AM649" s="11" t="str">
        <f t="shared" si="137"/>
        <v/>
      </c>
      <c r="AN649" s="11" t="str">
        <f>IF(AND($O649=$B$4,OR($Q649="COMMUN",$Q649=$D$4),$R649="POS"),COUNTIFS($O$83:$O649,$B$4,$Q$83:$Q649,"COMMUN",$R$83:$R649,"POS")+COUNTIFS($O$83:$O649,$B$4,$Q$83:$Q649,$D$4,$R$83:$R649,"POS"),"")</f>
        <v/>
      </c>
      <c r="AO649" s="11" t="str">
        <f t="shared" si="138"/>
        <v/>
      </c>
      <c r="AP649" s="11" t="str">
        <f t="shared" si="139"/>
        <v/>
      </c>
      <c r="AQ649" s="11">
        <f t="shared" si="140"/>
        <v>0</v>
      </c>
    </row>
    <row r="650" spans="12:43" ht="21.95" customHeight="1">
      <c r="L650" s="46"/>
      <c r="M650" s="46"/>
      <c r="N650" s="44" t="s">
        <v>1986</v>
      </c>
      <c r="O650" s="44" t="s">
        <v>319</v>
      </c>
      <c r="P650" s="44">
        <v>3</v>
      </c>
      <c r="Q650" s="44" t="s">
        <v>51</v>
      </c>
      <c r="R650" s="44" t="s">
        <v>52</v>
      </c>
      <c r="S650" s="44">
        <v>0</v>
      </c>
      <c r="T650" s="44">
        <v>0</v>
      </c>
      <c r="U650" s="44" t="s">
        <v>620</v>
      </c>
      <c r="V650" s="44" t="s">
        <v>1987</v>
      </c>
      <c r="W650" s="44"/>
      <c r="X650" s="44"/>
      <c r="Y650" s="44"/>
      <c r="Z650" s="44"/>
      <c r="AA650" s="44"/>
      <c r="AB650" s="44" t="s">
        <v>625</v>
      </c>
      <c r="AC650" s="44" t="s">
        <v>626</v>
      </c>
      <c r="AD650" s="44" t="s">
        <v>813</v>
      </c>
      <c r="AE650" s="44" t="s">
        <v>550</v>
      </c>
      <c r="AF650" s="11">
        <f t="shared" si="130"/>
        <v>0</v>
      </c>
      <c r="AG650" s="11">
        <f t="shared" si="131"/>
        <v>0</v>
      </c>
      <c r="AH650" s="11">
        <f t="shared" si="132"/>
        <v>0</v>
      </c>
      <c r="AI650" s="11">
        <f t="shared" si="133"/>
        <v>0</v>
      </c>
      <c r="AJ650" s="11">
        <f t="shared" si="134"/>
        <v>0</v>
      </c>
      <c r="AK650" s="11">
        <f t="shared" si="135"/>
        <v>0</v>
      </c>
      <c r="AL650" s="11" t="str">
        <f t="shared" si="136"/>
        <v/>
      </c>
      <c r="AM650" s="11" t="str">
        <f t="shared" si="137"/>
        <v/>
      </c>
      <c r="AN650" s="11" t="str">
        <f>IF(AND($O650=$B$4,OR($Q650="COMMUN",$Q650=$D$4),$R650="POS"),COUNTIFS($O$83:$O650,$B$4,$Q$83:$Q650,"COMMUN",$R$83:$R650,"POS")+COUNTIFS($O$83:$O650,$B$4,$Q$83:$Q650,$D$4,$R$83:$R650,"POS"),"")</f>
        <v/>
      </c>
      <c r="AO650" s="11" t="str">
        <f t="shared" si="138"/>
        <v/>
      </c>
      <c r="AP650" s="11" t="str">
        <f t="shared" si="139"/>
        <v/>
      </c>
      <c r="AQ650" s="11">
        <f t="shared" si="140"/>
        <v>0</v>
      </c>
    </row>
    <row r="651" spans="12:43" ht="21.95" customHeight="1">
      <c r="L651" s="46"/>
      <c r="M651" s="46"/>
      <c r="N651" s="44" t="s">
        <v>1988</v>
      </c>
      <c r="O651" s="44" t="s">
        <v>319</v>
      </c>
      <c r="P651" s="44">
        <v>4</v>
      </c>
      <c r="Q651" s="44" t="s">
        <v>51</v>
      </c>
      <c r="R651" s="44" t="s">
        <v>52</v>
      </c>
      <c r="S651" s="44">
        <v>0</v>
      </c>
      <c r="T651" s="44">
        <v>0</v>
      </c>
      <c r="U651" s="44" t="s">
        <v>620</v>
      </c>
      <c r="V651" s="44" t="s">
        <v>1989</v>
      </c>
      <c r="W651" s="44"/>
      <c r="X651" s="44"/>
      <c r="Y651" s="44"/>
      <c r="Z651" s="44"/>
      <c r="AA651" s="44"/>
      <c r="AB651" s="44" t="s">
        <v>625</v>
      </c>
      <c r="AC651" s="44" t="s">
        <v>626</v>
      </c>
      <c r="AD651" s="44" t="s">
        <v>813</v>
      </c>
      <c r="AE651" s="44" t="s">
        <v>550</v>
      </c>
      <c r="AF651" s="11">
        <f t="shared" si="130"/>
        <v>0</v>
      </c>
      <c r="AG651" s="11">
        <f t="shared" si="131"/>
        <v>0</v>
      </c>
      <c r="AH651" s="11">
        <f t="shared" si="132"/>
        <v>0</v>
      </c>
      <c r="AI651" s="11">
        <f t="shared" si="133"/>
        <v>0</v>
      </c>
      <c r="AJ651" s="11">
        <f t="shared" si="134"/>
        <v>0</v>
      </c>
      <c r="AK651" s="11">
        <f t="shared" si="135"/>
        <v>0</v>
      </c>
      <c r="AL651" s="11" t="str">
        <f t="shared" si="136"/>
        <v/>
      </c>
      <c r="AM651" s="11" t="str">
        <f t="shared" si="137"/>
        <v/>
      </c>
      <c r="AN651" s="11" t="str">
        <f>IF(AND($O651=$B$4,OR($Q651="COMMUN",$Q651=$D$4),$R651="POS"),COUNTIFS($O$83:$O651,$B$4,$Q$83:$Q651,"COMMUN",$R$83:$R651,"POS")+COUNTIFS($O$83:$O651,$B$4,$Q$83:$Q651,$D$4,$R$83:$R651,"POS"),"")</f>
        <v/>
      </c>
      <c r="AO651" s="11" t="str">
        <f t="shared" si="138"/>
        <v/>
      </c>
      <c r="AP651" s="11" t="str">
        <f t="shared" si="139"/>
        <v/>
      </c>
      <c r="AQ651" s="11">
        <f t="shared" si="140"/>
        <v>0</v>
      </c>
    </row>
    <row r="652" spans="12:43" ht="21.95" customHeight="1">
      <c r="L652" s="46"/>
      <c r="M652" s="46"/>
      <c r="N652" s="44" t="s">
        <v>1990</v>
      </c>
      <c r="O652" s="44" t="s">
        <v>319</v>
      </c>
      <c r="P652" s="44">
        <v>5</v>
      </c>
      <c r="Q652" s="44" t="s">
        <v>51</v>
      </c>
      <c r="R652" s="44" t="s">
        <v>52</v>
      </c>
      <c r="S652" s="44">
        <v>0</v>
      </c>
      <c r="T652" s="44">
        <v>0</v>
      </c>
      <c r="U652" s="44" t="s">
        <v>620</v>
      </c>
      <c r="V652" s="44" t="s">
        <v>1991</v>
      </c>
      <c r="W652" s="44"/>
      <c r="X652" s="44"/>
      <c r="Y652" s="44"/>
      <c r="Z652" s="44"/>
      <c r="AA652" s="44"/>
      <c r="AB652" s="44" t="s">
        <v>625</v>
      </c>
      <c r="AC652" s="44" t="s">
        <v>626</v>
      </c>
      <c r="AD652" s="44" t="s">
        <v>813</v>
      </c>
      <c r="AE652" s="44" t="s">
        <v>550</v>
      </c>
      <c r="AF652" s="11">
        <f t="shared" si="130"/>
        <v>0</v>
      </c>
      <c r="AG652" s="11">
        <f t="shared" si="131"/>
        <v>0</v>
      </c>
      <c r="AH652" s="11">
        <f t="shared" si="132"/>
        <v>0</v>
      </c>
      <c r="AI652" s="11">
        <f t="shared" si="133"/>
        <v>0</v>
      </c>
      <c r="AJ652" s="11">
        <f t="shared" si="134"/>
        <v>0</v>
      </c>
      <c r="AK652" s="11">
        <f t="shared" si="135"/>
        <v>0</v>
      </c>
      <c r="AL652" s="11" t="str">
        <f t="shared" si="136"/>
        <v/>
      </c>
      <c r="AM652" s="11" t="str">
        <f t="shared" si="137"/>
        <v/>
      </c>
      <c r="AN652" s="11" t="str">
        <f>IF(AND($O652=$B$4,OR($Q652="COMMUN",$Q652=$D$4),$R652="POS"),COUNTIFS($O$83:$O652,$B$4,$Q$83:$Q652,"COMMUN",$R$83:$R652,"POS")+COUNTIFS($O$83:$O652,$B$4,$Q$83:$Q652,$D$4,$R$83:$R652,"POS"),"")</f>
        <v/>
      </c>
      <c r="AO652" s="11" t="str">
        <f t="shared" si="138"/>
        <v/>
      </c>
      <c r="AP652" s="11" t="str">
        <f t="shared" si="139"/>
        <v/>
      </c>
      <c r="AQ652" s="11">
        <f t="shared" si="140"/>
        <v>0</v>
      </c>
    </row>
    <row r="653" spans="12:43" ht="21.95" customHeight="1">
      <c r="L653" s="46"/>
      <c r="M653" s="46"/>
      <c r="N653" s="44" t="s">
        <v>1992</v>
      </c>
      <c r="O653" s="44" t="s">
        <v>321</v>
      </c>
      <c r="P653" s="44">
        <v>1</v>
      </c>
      <c r="Q653" s="44" t="s">
        <v>51</v>
      </c>
      <c r="R653" s="44" t="s">
        <v>52</v>
      </c>
      <c r="S653" s="44">
        <v>0</v>
      </c>
      <c r="T653" s="44">
        <v>0</v>
      </c>
      <c r="U653" s="44" t="s">
        <v>620</v>
      </c>
      <c r="V653" s="44" t="s">
        <v>1993</v>
      </c>
      <c r="W653" s="44"/>
      <c r="X653" s="44"/>
      <c r="Y653" s="44"/>
      <c r="Z653" s="44"/>
      <c r="AA653" s="44"/>
      <c r="AB653" s="44" t="s">
        <v>625</v>
      </c>
      <c r="AC653" s="44" t="s">
        <v>626</v>
      </c>
      <c r="AD653" s="44" t="s">
        <v>813</v>
      </c>
      <c r="AE653" s="44" t="s">
        <v>550</v>
      </c>
      <c r="AF653" s="11">
        <f t="shared" si="130"/>
        <v>0</v>
      </c>
      <c r="AG653" s="11">
        <f t="shared" si="131"/>
        <v>0</v>
      </c>
      <c r="AH653" s="11">
        <f t="shared" si="132"/>
        <v>0</v>
      </c>
      <c r="AI653" s="11">
        <f t="shared" si="133"/>
        <v>0</v>
      </c>
      <c r="AJ653" s="11">
        <f t="shared" si="134"/>
        <v>0</v>
      </c>
      <c r="AK653" s="11">
        <f t="shared" si="135"/>
        <v>0</v>
      </c>
      <c r="AL653" s="11" t="str">
        <f t="shared" si="136"/>
        <v/>
      </c>
      <c r="AM653" s="11" t="str">
        <f t="shared" si="137"/>
        <v/>
      </c>
      <c r="AN653" s="11" t="str">
        <f>IF(AND($O653=$B$4,OR($Q653="COMMUN",$Q653=$D$4),$R653="POS"),COUNTIFS($O$83:$O653,$B$4,$Q$83:$Q653,"COMMUN",$R$83:$R653,"POS")+COUNTIFS($O$83:$O653,$B$4,$Q$83:$Q653,$D$4,$R$83:$R653,"POS"),"")</f>
        <v/>
      </c>
      <c r="AO653" s="11" t="str">
        <f t="shared" si="138"/>
        <v/>
      </c>
      <c r="AP653" s="11" t="str">
        <f t="shared" si="139"/>
        <v/>
      </c>
      <c r="AQ653" s="11">
        <f t="shared" si="140"/>
        <v>0</v>
      </c>
    </row>
    <row r="654" spans="12:43" ht="21.95" customHeight="1">
      <c r="L654" s="46"/>
      <c r="M654" s="46"/>
      <c r="N654" s="44" t="s">
        <v>1994</v>
      </c>
      <c r="O654" s="44" t="s">
        <v>321</v>
      </c>
      <c r="P654" s="44">
        <v>2</v>
      </c>
      <c r="Q654" s="44" t="s">
        <v>51</v>
      </c>
      <c r="R654" s="44" t="s">
        <v>52</v>
      </c>
      <c r="S654" s="44">
        <v>0</v>
      </c>
      <c r="T654" s="44">
        <v>0</v>
      </c>
      <c r="U654" s="44" t="s">
        <v>620</v>
      </c>
      <c r="V654" s="44" t="s">
        <v>1995</v>
      </c>
      <c r="W654" s="44"/>
      <c r="X654" s="44"/>
      <c r="Y654" s="44"/>
      <c r="Z654" s="44"/>
      <c r="AA654" s="44"/>
      <c r="AB654" s="44" t="s">
        <v>625</v>
      </c>
      <c r="AC654" s="44" t="s">
        <v>626</v>
      </c>
      <c r="AD654" s="44" t="s">
        <v>813</v>
      </c>
      <c r="AE654" s="44" t="s">
        <v>550</v>
      </c>
      <c r="AF654" s="11">
        <f t="shared" si="130"/>
        <v>0</v>
      </c>
      <c r="AG654" s="11">
        <f t="shared" si="131"/>
        <v>0</v>
      </c>
      <c r="AH654" s="11">
        <f t="shared" si="132"/>
        <v>0</v>
      </c>
      <c r="AI654" s="11">
        <f t="shared" si="133"/>
        <v>0</v>
      </c>
      <c r="AJ654" s="11">
        <f t="shared" si="134"/>
        <v>0</v>
      </c>
      <c r="AK654" s="11">
        <f t="shared" si="135"/>
        <v>0</v>
      </c>
      <c r="AL654" s="11" t="str">
        <f t="shared" si="136"/>
        <v/>
      </c>
      <c r="AM654" s="11" t="str">
        <f t="shared" si="137"/>
        <v/>
      </c>
      <c r="AN654" s="11" t="str">
        <f>IF(AND($O654=$B$4,OR($Q654="COMMUN",$Q654=$D$4),$R654="POS"),COUNTIFS($O$83:$O654,$B$4,$Q$83:$Q654,"COMMUN",$R$83:$R654,"POS")+COUNTIFS($O$83:$O654,$B$4,$Q$83:$Q654,$D$4,$R$83:$R654,"POS"),"")</f>
        <v/>
      </c>
      <c r="AO654" s="11" t="str">
        <f t="shared" si="138"/>
        <v/>
      </c>
      <c r="AP654" s="11" t="str">
        <f t="shared" si="139"/>
        <v/>
      </c>
      <c r="AQ654" s="11">
        <f t="shared" si="140"/>
        <v>0</v>
      </c>
    </row>
    <row r="655" spans="12:43" ht="21.95" customHeight="1">
      <c r="L655" s="46"/>
      <c r="M655" s="46"/>
      <c r="N655" s="44" t="s">
        <v>1996</v>
      </c>
      <c r="O655" s="44" t="s">
        <v>321</v>
      </c>
      <c r="P655" s="44">
        <v>3</v>
      </c>
      <c r="Q655" s="44" t="s">
        <v>51</v>
      </c>
      <c r="R655" s="44" t="s">
        <v>52</v>
      </c>
      <c r="S655" s="44">
        <v>0</v>
      </c>
      <c r="T655" s="44">
        <v>0</v>
      </c>
      <c r="U655" s="44" t="s">
        <v>620</v>
      </c>
      <c r="V655" s="44" t="s">
        <v>1997</v>
      </c>
      <c r="W655" s="44"/>
      <c r="X655" s="44"/>
      <c r="Y655" s="44"/>
      <c r="Z655" s="44"/>
      <c r="AA655" s="44"/>
      <c r="AB655" s="44" t="s">
        <v>625</v>
      </c>
      <c r="AC655" s="44" t="s">
        <v>626</v>
      </c>
      <c r="AD655" s="44" t="s">
        <v>813</v>
      </c>
      <c r="AE655" s="44" t="s">
        <v>550</v>
      </c>
      <c r="AF655" s="11">
        <f t="shared" si="130"/>
        <v>0</v>
      </c>
      <c r="AG655" s="11">
        <f t="shared" si="131"/>
        <v>0</v>
      </c>
      <c r="AH655" s="11">
        <f t="shared" si="132"/>
        <v>0</v>
      </c>
      <c r="AI655" s="11">
        <f t="shared" si="133"/>
        <v>0</v>
      </c>
      <c r="AJ655" s="11">
        <f t="shared" si="134"/>
        <v>0</v>
      </c>
      <c r="AK655" s="11">
        <f t="shared" si="135"/>
        <v>0</v>
      </c>
      <c r="AL655" s="11" t="str">
        <f t="shared" si="136"/>
        <v/>
      </c>
      <c r="AM655" s="11" t="str">
        <f t="shared" si="137"/>
        <v/>
      </c>
      <c r="AN655" s="11" t="str">
        <f>IF(AND($O655=$B$4,OR($Q655="COMMUN",$Q655=$D$4),$R655="POS"),COUNTIFS($O$83:$O655,$B$4,$Q$83:$Q655,"COMMUN",$R$83:$R655,"POS")+COUNTIFS($O$83:$O655,$B$4,$Q$83:$Q655,$D$4,$R$83:$R655,"POS"),"")</f>
        <v/>
      </c>
      <c r="AO655" s="11" t="str">
        <f t="shared" si="138"/>
        <v/>
      </c>
      <c r="AP655" s="11" t="str">
        <f t="shared" si="139"/>
        <v/>
      </c>
      <c r="AQ655" s="11">
        <f t="shared" si="140"/>
        <v>0</v>
      </c>
    </row>
    <row r="656" spans="12:43" ht="21.95" customHeight="1">
      <c r="L656" s="46"/>
      <c r="M656" s="46"/>
      <c r="N656" s="44" t="s">
        <v>1998</v>
      </c>
      <c r="O656" s="44" t="s">
        <v>321</v>
      </c>
      <c r="P656" s="44">
        <v>4</v>
      </c>
      <c r="Q656" s="44" t="s">
        <v>51</v>
      </c>
      <c r="R656" s="44" t="s">
        <v>52</v>
      </c>
      <c r="S656" s="44">
        <v>0</v>
      </c>
      <c r="T656" s="44">
        <v>0</v>
      </c>
      <c r="U656" s="44" t="s">
        <v>620</v>
      </c>
      <c r="V656" s="44" t="s">
        <v>1999</v>
      </c>
      <c r="W656" s="44"/>
      <c r="X656" s="44"/>
      <c r="Y656" s="44"/>
      <c r="Z656" s="44"/>
      <c r="AA656" s="44"/>
      <c r="AB656" s="44" t="s">
        <v>625</v>
      </c>
      <c r="AC656" s="44" t="s">
        <v>626</v>
      </c>
      <c r="AD656" s="44" t="s">
        <v>813</v>
      </c>
      <c r="AE656" s="44" t="s">
        <v>550</v>
      </c>
      <c r="AF656" s="11">
        <f t="shared" si="130"/>
        <v>0</v>
      </c>
      <c r="AG656" s="11">
        <f t="shared" si="131"/>
        <v>0</v>
      </c>
      <c r="AH656" s="11">
        <f t="shared" si="132"/>
        <v>0</v>
      </c>
      <c r="AI656" s="11">
        <f t="shared" si="133"/>
        <v>0</v>
      </c>
      <c r="AJ656" s="11">
        <f t="shared" si="134"/>
        <v>0</v>
      </c>
      <c r="AK656" s="11">
        <f t="shared" si="135"/>
        <v>0</v>
      </c>
      <c r="AL656" s="11" t="str">
        <f t="shared" si="136"/>
        <v/>
      </c>
      <c r="AM656" s="11" t="str">
        <f t="shared" si="137"/>
        <v/>
      </c>
      <c r="AN656" s="11" t="str">
        <f>IF(AND($O656=$B$4,OR($Q656="COMMUN",$Q656=$D$4),$R656="POS"),COUNTIFS($O$83:$O656,$B$4,$Q$83:$Q656,"COMMUN",$R$83:$R656,"POS")+COUNTIFS($O$83:$O656,$B$4,$Q$83:$Q656,$D$4,$R$83:$R656,"POS"),"")</f>
        <v/>
      </c>
      <c r="AO656" s="11" t="str">
        <f t="shared" si="138"/>
        <v/>
      </c>
      <c r="AP656" s="11" t="str">
        <f t="shared" si="139"/>
        <v/>
      </c>
      <c r="AQ656" s="11">
        <f t="shared" si="140"/>
        <v>0</v>
      </c>
    </row>
    <row r="657" spans="12:43" ht="21.95" customHeight="1">
      <c r="L657" s="46"/>
      <c r="M657" s="46"/>
      <c r="N657" s="44" t="s">
        <v>2000</v>
      </c>
      <c r="O657" s="44" t="s">
        <v>321</v>
      </c>
      <c r="P657" s="44">
        <v>5</v>
      </c>
      <c r="Q657" s="44" t="s">
        <v>51</v>
      </c>
      <c r="R657" s="44" t="s">
        <v>52</v>
      </c>
      <c r="S657" s="44">
        <v>0</v>
      </c>
      <c r="T657" s="44">
        <v>0</v>
      </c>
      <c r="U657" s="44" t="s">
        <v>620</v>
      </c>
      <c r="V657" s="44" t="s">
        <v>2001</v>
      </c>
      <c r="W657" s="44"/>
      <c r="X657" s="44"/>
      <c r="Y657" s="44"/>
      <c r="Z657" s="44"/>
      <c r="AA657" s="44"/>
      <c r="AB657" s="44" t="s">
        <v>625</v>
      </c>
      <c r="AC657" s="44" t="s">
        <v>626</v>
      </c>
      <c r="AD657" s="44" t="s">
        <v>813</v>
      </c>
      <c r="AE657" s="44" t="s">
        <v>550</v>
      </c>
      <c r="AF657" s="11">
        <f t="shared" si="130"/>
        <v>0</v>
      </c>
      <c r="AG657" s="11">
        <f t="shared" si="131"/>
        <v>0</v>
      </c>
      <c r="AH657" s="11">
        <f t="shared" si="132"/>
        <v>0</v>
      </c>
      <c r="AI657" s="11">
        <f t="shared" si="133"/>
        <v>0</v>
      </c>
      <c r="AJ657" s="11">
        <f t="shared" si="134"/>
        <v>0</v>
      </c>
      <c r="AK657" s="11">
        <f t="shared" si="135"/>
        <v>0</v>
      </c>
      <c r="AL657" s="11" t="str">
        <f t="shared" si="136"/>
        <v/>
      </c>
      <c r="AM657" s="11" t="str">
        <f t="shared" si="137"/>
        <v/>
      </c>
      <c r="AN657" s="11" t="str">
        <f>IF(AND($O657=$B$4,OR($Q657="COMMUN",$Q657=$D$4),$R657="POS"),COUNTIFS($O$83:$O657,$B$4,$Q$83:$Q657,"COMMUN",$R$83:$R657,"POS")+COUNTIFS($O$83:$O657,$B$4,$Q$83:$Q657,$D$4,$R$83:$R657,"POS"),"")</f>
        <v/>
      </c>
      <c r="AO657" s="11" t="str">
        <f t="shared" si="138"/>
        <v/>
      </c>
      <c r="AP657" s="11" t="str">
        <f t="shared" si="139"/>
        <v/>
      </c>
      <c r="AQ657" s="11">
        <f t="shared" si="140"/>
        <v>0</v>
      </c>
    </row>
    <row r="658" spans="12:43" ht="21.95" customHeight="1">
      <c r="L658" s="46"/>
      <c r="M658" s="46"/>
      <c r="N658" s="44" t="s">
        <v>2002</v>
      </c>
      <c r="O658" s="44" t="s">
        <v>136</v>
      </c>
      <c r="P658" s="44">
        <v>1</v>
      </c>
      <c r="Q658" s="44" t="s">
        <v>51</v>
      </c>
      <c r="R658" s="44" t="s">
        <v>52</v>
      </c>
      <c r="S658" s="44">
        <v>0</v>
      </c>
      <c r="T658" s="44">
        <v>0</v>
      </c>
      <c r="U658" s="44" t="s">
        <v>620</v>
      </c>
      <c r="V658" s="44" t="s">
        <v>2003</v>
      </c>
      <c r="W658" s="44"/>
      <c r="X658" s="44"/>
      <c r="Y658" s="44"/>
      <c r="Z658" s="44"/>
      <c r="AA658" s="44"/>
      <c r="AB658" s="44" t="s">
        <v>625</v>
      </c>
      <c r="AC658" s="44" t="s">
        <v>626</v>
      </c>
      <c r="AD658" s="44" t="s">
        <v>813</v>
      </c>
      <c r="AE658" s="44" t="s">
        <v>550</v>
      </c>
      <c r="AF658" s="11">
        <f t="shared" si="130"/>
        <v>0</v>
      </c>
      <c r="AG658" s="11">
        <f t="shared" si="131"/>
        <v>0</v>
      </c>
      <c r="AH658" s="11">
        <f t="shared" si="132"/>
        <v>0</v>
      </c>
      <c r="AI658" s="11">
        <f t="shared" si="133"/>
        <v>0</v>
      </c>
      <c r="AJ658" s="11">
        <f t="shared" si="134"/>
        <v>0</v>
      </c>
      <c r="AK658" s="11">
        <f t="shared" si="135"/>
        <v>0</v>
      </c>
      <c r="AL658" s="11" t="str">
        <f t="shared" si="136"/>
        <v/>
      </c>
      <c r="AM658" s="11" t="str">
        <f t="shared" si="137"/>
        <v/>
      </c>
      <c r="AN658" s="11" t="str">
        <f>IF(AND($O658=$B$4,OR($Q658="COMMUN",$Q658=$D$4),$R658="POS"),COUNTIFS($O$83:$O658,$B$4,$Q$83:$Q658,"COMMUN",$R$83:$R658,"POS")+COUNTIFS($O$83:$O658,$B$4,$Q$83:$Q658,$D$4,$R$83:$R658,"POS"),"")</f>
        <v/>
      </c>
      <c r="AO658" s="11" t="str">
        <f t="shared" si="138"/>
        <v/>
      </c>
      <c r="AP658" s="11" t="str">
        <f t="shared" si="139"/>
        <v/>
      </c>
      <c r="AQ658" s="11">
        <f t="shared" si="140"/>
        <v>0</v>
      </c>
    </row>
    <row r="659" spans="12:43" ht="21.95" customHeight="1">
      <c r="L659" s="46"/>
      <c r="M659" s="46"/>
      <c r="N659" s="44" t="s">
        <v>2004</v>
      </c>
      <c r="O659" s="44" t="s">
        <v>136</v>
      </c>
      <c r="P659" s="44">
        <v>2</v>
      </c>
      <c r="Q659" s="44" t="s">
        <v>51</v>
      </c>
      <c r="R659" s="44" t="s">
        <v>52</v>
      </c>
      <c r="S659" s="44">
        <v>0</v>
      </c>
      <c r="T659" s="44">
        <v>0</v>
      </c>
      <c r="U659" s="44" t="s">
        <v>620</v>
      </c>
      <c r="V659" s="44" t="s">
        <v>2005</v>
      </c>
      <c r="W659" s="44"/>
      <c r="X659" s="44"/>
      <c r="Y659" s="44"/>
      <c r="Z659" s="44"/>
      <c r="AA659" s="44"/>
      <c r="AB659" s="44" t="s">
        <v>625</v>
      </c>
      <c r="AC659" s="44" t="s">
        <v>626</v>
      </c>
      <c r="AD659" s="44" t="s">
        <v>813</v>
      </c>
      <c r="AE659" s="44" t="s">
        <v>550</v>
      </c>
      <c r="AF659" s="11">
        <f t="shared" ref="AF659:AF722" si="141">IF($O659="","",IF(SUMPRODUCT(--($W659:$AA659&lt;&gt;""),--ISNUMBER(SEARCH(" "&amp;$W659:$AA659&amp;" "," "&amp;$K$19&amp;" ")))&gt;0,1,0))</f>
        <v>0</v>
      </c>
      <c r="AG659" s="11">
        <f t="shared" ref="AG659:AG722" si="142">IF($O659="","",IF(SUMPRODUCT(--($W659:$AA659&lt;&gt;""),--ISNUMBER(SEARCH(" "&amp;$W659:$AA659&amp;" "," "&amp;$K$20&amp;" ")))&gt;0,1,0))</f>
        <v>0</v>
      </c>
      <c r="AH659" s="11">
        <f t="shared" ref="AH659:AH722" si="143">IF(AND($AF659=1,OR($Q659="COMMUN",$Q659="CFA"),$R659="POS"),$S659,0)</f>
        <v>0</v>
      </c>
      <c r="AI659" s="11">
        <f t="shared" ref="AI659:AI722" si="144">IF(AND($AF659=1,OR($Q659="COMMUN",$Q659="PRO"),$R659="POS"),$T659,0)</f>
        <v>0</v>
      </c>
      <c r="AJ659" s="11">
        <f t="shared" ref="AJ659:AJ722" si="145">IF(AND($AG659=1,OR($Q659="COMMUN",$Q659="CFA"),$R659="POS"),$S659,0)</f>
        <v>0</v>
      </c>
      <c r="AK659" s="11">
        <f t="shared" ref="AK659:AK722" si="146">IF(AND($AG659=1,OR($Q659="COMMUN",$Q659="PRO"),$R659="POS"),$T659,0)</f>
        <v>0</v>
      </c>
      <c r="AL659" s="11" t="str">
        <f t="shared" ref="AL659:AL722" si="147">IF($O659&lt;&gt;$B$4,"",IF($R659="POS",IF($AF659=1,"Détecté","À compléter"),IF($AF659=1,"Alerte détectée","Non détecté")))</f>
        <v/>
      </c>
      <c r="AM659" s="11" t="str">
        <f t="shared" ref="AM659:AM722" si="148">IF($O659&lt;&gt;$B$4,"",IF($R659="POS",IF($AG659=1,"Détecté","À compléter"),IF($AG659=1,"Alerte détectée","Non détecté")))</f>
        <v/>
      </c>
      <c r="AN659" s="11" t="str">
        <f>IF(AND($O659=$B$4,OR($Q659="COMMUN",$Q659=$D$4),$R659="POS"),COUNTIFS($O$83:$O659,$B$4,$Q$83:$Q659,"COMMUN",$R$83:$R659,"POS")+COUNTIFS($O$83:$O659,$B$4,$Q$83:$Q659,$D$4,$R$83:$R659,"POS"),"")</f>
        <v/>
      </c>
      <c r="AO659" s="11" t="str">
        <f t="shared" ref="AO659:AO722" si="149">IF(AND($O659=$B$4,$AF659=1,OR($R659="NEG",$R659="EXCL")),"⚠","")</f>
        <v/>
      </c>
      <c r="AP659" s="11" t="str">
        <f t="shared" ref="AP659:AP722" si="150">IF(AND($O659=$B$4,$AG659=1,OR($R659="NEG",$R659="EXCL")),"⚠","")</f>
        <v/>
      </c>
      <c r="AQ659" s="11">
        <f t="shared" ref="AQ659:AQ722" si="151">COUNTIF($W659:$AA659,"&lt;&gt;")</f>
        <v>0</v>
      </c>
    </row>
    <row r="660" spans="12:43" ht="21.95" customHeight="1">
      <c r="L660" s="46"/>
      <c r="M660" s="46"/>
      <c r="N660" s="44" t="s">
        <v>2006</v>
      </c>
      <c r="O660" s="44" t="s">
        <v>136</v>
      </c>
      <c r="P660" s="44">
        <v>3</v>
      </c>
      <c r="Q660" s="44" t="s">
        <v>51</v>
      </c>
      <c r="R660" s="44" t="s">
        <v>52</v>
      </c>
      <c r="S660" s="44">
        <v>0</v>
      </c>
      <c r="T660" s="44">
        <v>0</v>
      </c>
      <c r="U660" s="44" t="s">
        <v>620</v>
      </c>
      <c r="V660" s="44" t="s">
        <v>2007</v>
      </c>
      <c r="W660" s="44"/>
      <c r="X660" s="44"/>
      <c r="Y660" s="44"/>
      <c r="Z660" s="44"/>
      <c r="AA660" s="44"/>
      <c r="AB660" s="44" t="s">
        <v>625</v>
      </c>
      <c r="AC660" s="44" t="s">
        <v>626</v>
      </c>
      <c r="AD660" s="44" t="s">
        <v>813</v>
      </c>
      <c r="AE660" s="44" t="s">
        <v>550</v>
      </c>
      <c r="AF660" s="11">
        <f t="shared" si="141"/>
        <v>0</v>
      </c>
      <c r="AG660" s="11">
        <f t="shared" si="142"/>
        <v>0</v>
      </c>
      <c r="AH660" s="11">
        <f t="shared" si="143"/>
        <v>0</v>
      </c>
      <c r="AI660" s="11">
        <f t="shared" si="144"/>
        <v>0</v>
      </c>
      <c r="AJ660" s="11">
        <f t="shared" si="145"/>
        <v>0</v>
      </c>
      <c r="AK660" s="11">
        <f t="shared" si="146"/>
        <v>0</v>
      </c>
      <c r="AL660" s="11" t="str">
        <f t="shared" si="147"/>
        <v/>
      </c>
      <c r="AM660" s="11" t="str">
        <f t="shared" si="148"/>
        <v/>
      </c>
      <c r="AN660" s="11" t="str">
        <f>IF(AND($O660=$B$4,OR($Q660="COMMUN",$Q660=$D$4),$R660="POS"),COUNTIFS($O$83:$O660,$B$4,$Q$83:$Q660,"COMMUN",$R$83:$R660,"POS")+COUNTIFS($O$83:$O660,$B$4,$Q$83:$Q660,$D$4,$R$83:$R660,"POS"),"")</f>
        <v/>
      </c>
      <c r="AO660" s="11" t="str">
        <f t="shared" si="149"/>
        <v/>
      </c>
      <c r="AP660" s="11" t="str">
        <f t="shared" si="150"/>
        <v/>
      </c>
      <c r="AQ660" s="11">
        <f t="shared" si="151"/>
        <v>0</v>
      </c>
    </row>
    <row r="661" spans="12:43" ht="21.95" customHeight="1">
      <c r="L661" s="46"/>
      <c r="M661" s="46"/>
      <c r="N661" s="44" t="s">
        <v>2008</v>
      </c>
      <c r="O661" s="44" t="s">
        <v>136</v>
      </c>
      <c r="P661" s="44">
        <v>4</v>
      </c>
      <c r="Q661" s="44" t="s">
        <v>51</v>
      </c>
      <c r="R661" s="44" t="s">
        <v>52</v>
      </c>
      <c r="S661" s="44">
        <v>0</v>
      </c>
      <c r="T661" s="44">
        <v>0</v>
      </c>
      <c r="U661" s="44" t="s">
        <v>620</v>
      </c>
      <c r="V661" s="44" t="s">
        <v>2009</v>
      </c>
      <c r="W661" s="44"/>
      <c r="X661" s="44"/>
      <c r="Y661" s="44"/>
      <c r="Z661" s="44"/>
      <c r="AA661" s="44"/>
      <c r="AB661" s="44" t="s">
        <v>625</v>
      </c>
      <c r="AC661" s="44" t="s">
        <v>626</v>
      </c>
      <c r="AD661" s="44" t="s">
        <v>813</v>
      </c>
      <c r="AE661" s="44" t="s">
        <v>550</v>
      </c>
      <c r="AF661" s="11">
        <f t="shared" si="141"/>
        <v>0</v>
      </c>
      <c r="AG661" s="11">
        <f t="shared" si="142"/>
        <v>0</v>
      </c>
      <c r="AH661" s="11">
        <f t="shared" si="143"/>
        <v>0</v>
      </c>
      <c r="AI661" s="11">
        <f t="shared" si="144"/>
        <v>0</v>
      </c>
      <c r="AJ661" s="11">
        <f t="shared" si="145"/>
        <v>0</v>
      </c>
      <c r="AK661" s="11">
        <f t="shared" si="146"/>
        <v>0</v>
      </c>
      <c r="AL661" s="11" t="str">
        <f t="shared" si="147"/>
        <v/>
      </c>
      <c r="AM661" s="11" t="str">
        <f t="shared" si="148"/>
        <v/>
      </c>
      <c r="AN661" s="11" t="str">
        <f>IF(AND($O661=$B$4,OR($Q661="COMMUN",$Q661=$D$4),$R661="POS"),COUNTIFS($O$83:$O661,$B$4,$Q$83:$Q661,"COMMUN",$R$83:$R661,"POS")+COUNTIFS($O$83:$O661,$B$4,$Q$83:$Q661,$D$4,$R$83:$R661,"POS"),"")</f>
        <v/>
      </c>
      <c r="AO661" s="11" t="str">
        <f t="shared" si="149"/>
        <v/>
      </c>
      <c r="AP661" s="11" t="str">
        <f t="shared" si="150"/>
        <v/>
      </c>
      <c r="AQ661" s="11">
        <f t="shared" si="151"/>
        <v>0</v>
      </c>
    </row>
    <row r="662" spans="12:43" ht="21.95" customHeight="1">
      <c r="L662" s="46"/>
      <c r="M662" s="46"/>
      <c r="N662" s="44" t="s">
        <v>2010</v>
      </c>
      <c r="O662" s="44" t="s">
        <v>136</v>
      </c>
      <c r="P662" s="44">
        <v>5</v>
      </c>
      <c r="Q662" s="44" t="s">
        <v>51</v>
      </c>
      <c r="R662" s="44" t="s">
        <v>52</v>
      </c>
      <c r="S662" s="44">
        <v>0</v>
      </c>
      <c r="T662" s="44">
        <v>0</v>
      </c>
      <c r="U662" s="44" t="s">
        <v>620</v>
      </c>
      <c r="V662" s="44" t="s">
        <v>2011</v>
      </c>
      <c r="W662" s="44"/>
      <c r="X662" s="44"/>
      <c r="Y662" s="44"/>
      <c r="Z662" s="44"/>
      <c r="AA662" s="44"/>
      <c r="AB662" s="44" t="s">
        <v>625</v>
      </c>
      <c r="AC662" s="44" t="s">
        <v>626</v>
      </c>
      <c r="AD662" s="44" t="s">
        <v>813</v>
      </c>
      <c r="AE662" s="44" t="s">
        <v>550</v>
      </c>
      <c r="AF662" s="11">
        <f t="shared" si="141"/>
        <v>0</v>
      </c>
      <c r="AG662" s="11">
        <f t="shared" si="142"/>
        <v>0</v>
      </c>
      <c r="AH662" s="11">
        <f t="shared" si="143"/>
        <v>0</v>
      </c>
      <c r="AI662" s="11">
        <f t="shared" si="144"/>
        <v>0</v>
      </c>
      <c r="AJ662" s="11">
        <f t="shared" si="145"/>
        <v>0</v>
      </c>
      <c r="AK662" s="11">
        <f t="shared" si="146"/>
        <v>0</v>
      </c>
      <c r="AL662" s="11" t="str">
        <f t="shared" si="147"/>
        <v/>
      </c>
      <c r="AM662" s="11" t="str">
        <f t="shared" si="148"/>
        <v/>
      </c>
      <c r="AN662" s="11" t="str">
        <f>IF(AND($O662=$B$4,OR($Q662="COMMUN",$Q662=$D$4),$R662="POS"),COUNTIFS($O$83:$O662,$B$4,$Q$83:$Q662,"COMMUN",$R$83:$R662,"POS")+COUNTIFS($O$83:$O662,$B$4,$Q$83:$Q662,$D$4,$R$83:$R662,"POS"),"")</f>
        <v/>
      </c>
      <c r="AO662" s="11" t="str">
        <f t="shared" si="149"/>
        <v/>
      </c>
      <c r="AP662" s="11" t="str">
        <f t="shared" si="150"/>
        <v/>
      </c>
      <c r="AQ662" s="11">
        <f t="shared" si="151"/>
        <v>0</v>
      </c>
    </row>
    <row r="663" spans="12:43" ht="21.95" customHeight="1">
      <c r="L663" s="46"/>
      <c r="M663" s="46"/>
      <c r="N663" s="44" t="s">
        <v>2012</v>
      </c>
      <c r="O663" s="44" t="s">
        <v>324</v>
      </c>
      <c r="P663" s="44">
        <v>1</v>
      </c>
      <c r="Q663" s="44" t="s">
        <v>51</v>
      </c>
      <c r="R663" s="44" t="s">
        <v>52</v>
      </c>
      <c r="S663" s="44">
        <v>0</v>
      </c>
      <c r="T663" s="44">
        <v>0</v>
      </c>
      <c r="U663" s="44" t="s">
        <v>620</v>
      </c>
      <c r="V663" s="44" t="s">
        <v>2013</v>
      </c>
      <c r="W663" s="44"/>
      <c r="X663" s="44"/>
      <c r="Y663" s="44"/>
      <c r="Z663" s="44"/>
      <c r="AA663" s="44"/>
      <c r="AB663" s="44" t="s">
        <v>625</v>
      </c>
      <c r="AC663" s="44" t="s">
        <v>626</v>
      </c>
      <c r="AD663" s="44" t="s">
        <v>813</v>
      </c>
      <c r="AE663" s="44" t="s">
        <v>550</v>
      </c>
      <c r="AF663" s="11">
        <f t="shared" si="141"/>
        <v>0</v>
      </c>
      <c r="AG663" s="11">
        <f t="shared" si="142"/>
        <v>0</v>
      </c>
      <c r="AH663" s="11">
        <f t="shared" si="143"/>
        <v>0</v>
      </c>
      <c r="AI663" s="11">
        <f t="shared" si="144"/>
        <v>0</v>
      </c>
      <c r="AJ663" s="11">
        <f t="shared" si="145"/>
        <v>0</v>
      </c>
      <c r="AK663" s="11">
        <f t="shared" si="146"/>
        <v>0</v>
      </c>
      <c r="AL663" s="11" t="str">
        <f t="shared" si="147"/>
        <v/>
      </c>
      <c r="AM663" s="11" t="str">
        <f t="shared" si="148"/>
        <v/>
      </c>
      <c r="AN663" s="11" t="str">
        <f>IF(AND($O663=$B$4,OR($Q663="COMMUN",$Q663=$D$4),$R663="POS"),COUNTIFS($O$83:$O663,$B$4,$Q$83:$Q663,"COMMUN",$R$83:$R663,"POS")+COUNTIFS($O$83:$O663,$B$4,$Q$83:$Q663,$D$4,$R$83:$R663,"POS"),"")</f>
        <v/>
      </c>
      <c r="AO663" s="11" t="str">
        <f t="shared" si="149"/>
        <v/>
      </c>
      <c r="AP663" s="11" t="str">
        <f t="shared" si="150"/>
        <v/>
      </c>
      <c r="AQ663" s="11">
        <f t="shared" si="151"/>
        <v>0</v>
      </c>
    </row>
    <row r="664" spans="12:43" ht="21.95" customHeight="1">
      <c r="L664" s="46"/>
      <c r="M664" s="46"/>
      <c r="N664" s="44" t="s">
        <v>2014</v>
      </c>
      <c r="O664" s="44" t="s">
        <v>324</v>
      </c>
      <c r="P664" s="44">
        <v>2</v>
      </c>
      <c r="Q664" s="44" t="s">
        <v>51</v>
      </c>
      <c r="R664" s="44" t="s">
        <v>52</v>
      </c>
      <c r="S664" s="44">
        <v>0</v>
      </c>
      <c r="T664" s="44">
        <v>0</v>
      </c>
      <c r="U664" s="44" t="s">
        <v>620</v>
      </c>
      <c r="V664" s="44" t="s">
        <v>2015</v>
      </c>
      <c r="W664" s="44"/>
      <c r="X664" s="44"/>
      <c r="Y664" s="44"/>
      <c r="Z664" s="44"/>
      <c r="AA664" s="44"/>
      <c r="AB664" s="44" t="s">
        <v>625</v>
      </c>
      <c r="AC664" s="44" t="s">
        <v>626</v>
      </c>
      <c r="AD664" s="44" t="s">
        <v>813</v>
      </c>
      <c r="AE664" s="44" t="s">
        <v>550</v>
      </c>
      <c r="AF664" s="11">
        <f t="shared" si="141"/>
        <v>0</v>
      </c>
      <c r="AG664" s="11">
        <f t="shared" si="142"/>
        <v>0</v>
      </c>
      <c r="AH664" s="11">
        <f t="shared" si="143"/>
        <v>0</v>
      </c>
      <c r="AI664" s="11">
        <f t="shared" si="144"/>
        <v>0</v>
      </c>
      <c r="AJ664" s="11">
        <f t="shared" si="145"/>
        <v>0</v>
      </c>
      <c r="AK664" s="11">
        <f t="shared" si="146"/>
        <v>0</v>
      </c>
      <c r="AL664" s="11" t="str">
        <f t="shared" si="147"/>
        <v/>
      </c>
      <c r="AM664" s="11" t="str">
        <f t="shared" si="148"/>
        <v/>
      </c>
      <c r="AN664" s="11" t="str">
        <f>IF(AND($O664=$B$4,OR($Q664="COMMUN",$Q664=$D$4),$R664="POS"),COUNTIFS($O$83:$O664,$B$4,$Q$83:$Q664,"COMMUN",$R$83:$R664,"POS")+COUNTIFS($O$83:$O664,$B$4,$Q$83:$Q664,$D$4,$R$83:$R664,"POS"),"")</f>
        <v/>
      </c>
      <c r="AO664" s="11" t="str">
        <f t="shared" si="149"/>
        <v/>
      </c>
      <c r="AP664" s="11" t="str">
        <f t="shared" si="150"/>
        <v/>
      </c>
      <c r="AQ664" s="11">
        <f t="shared" si="151"/>
        <v>0</v>
      </c>
    </row>
    <row r="665" spans="12:43" ht="21.95" customHeight="1">
      <c r="L665" s="46"/>
      <c r="M665" s="46"/>
      <c r="N665" s="44" t="s">
        <v>2016</v>
      </c>
      <c r="O665" s="44" t="s">
        <v>324</v>
      </c>
      <c r="P665" s="44">
        <v>3</v>
      </c>
      <c r="Q665" s="44" t="s">
        <v>51</v>
      </c>
      <c r="R665" s="44" t="s">
        <v>52</v>
      </c>
      <c r="S665" s="44">
        <v>0</v>
      </c>
      <c r="T665" s="44">
        <v>0</v>
      </c>
      <c r="U665" s="44" t="s">
        <v>620</v>
      </c>
      <c r="V665" s="44" t="s">
        <v>2017</v>
      </c>
      <c r="W665" s="44"/>
      <c r="X665" s="44"/>
      <c r="Y665" s="44"/>
      <c r="Z665" s="44"/>
      <c r="AA665" s="44"/>
      <c r="AB665" s="44" t="s">
        <v>625</v>
      </c>
      <c r="AC665" s="44" t="s">
        <v>626</v>
      </c>
      <c r="AD665" s="44" t="s">
        <v>813</v>
      </c>
      <c r="AE665" s="44" t="s">
        <v>550</v>
      </c>
      <c r="AF665" s="11">
        <f t="shared" si="141"/>
        <v>0</v>
      </c>
      <c r="AG665" s="11">
        <f t="shared" si="142"/>
        <v>0</v>
      </c>
      <c r="AH665" s="11">
        <f t="shared" si="143"/>
        <v>0</v>
      </c>
      <c r="AI665" s="11">
        <f t="shared" si="144"/>
        <v>0</v>
      </c>
      <c r="AJ665" s="11">
        <f t="shared" si="145"/>
        <v>0</v>
      </c>
      <c r="AK665" s="11">
        <f t="shared" si="146"/>
        <v>0</v>
      </c>
      <c r="AL665" s="11" t="str">
        <f t="shared" si="147"/>
        <v/>
      </c>
      <c r="AM665" s="11" t="str">
        <f t="shared" si="148"/>
        <v/>
      </c>
      <c r="AN665" s="11" t="str">
        <f>IF(AND($O665=$B$4,OR($Q665="COMMUN",$Q665=$D$4),$R665="POS"),COUNTIFS($O$83:$O665,$B$4,$Q$83:$Q665,"COMMUN",$R$83:$R665,"POS")+COUNTIFS($O$83:$O665,$B$4,$Q$83:$Q665,$D$4,$R$83:$R665,"POS"),"")</f>
        <v/>
      </c>
      <c r="AO665" s="11" t="str">
        <f t="shared" si="149"/>
        <v/>
      </c>
      <c r="AP665" s="11" t="str">
        <f t="shared" si="150"/>
        <v/>
      </c>
      <c r="AQ665" s="11">
        <f t="shared" si="151"/>
        <v>0</v>
      </c>
    </row>
    <row r="666" spans="12:43" ht="21.95" customHeight="1">
      <c r="L666" s="46"/>
      <c r="M666" s="46"/>
      <c r="N666" s="44" t="s">
        <v>2018</v>
      </c>
      <c r="O666" s="44" t="s">
        <v>324</v>
      </c>
      <c r="P666" s="44">
        <v>4</v>
      </c>
      <c r="Q666" s="44" t="s">
        <v>51</v>
      </c>
      <c r="R666" s="44" t="s">
        <v>52</v>
      </c>
      <c r="S666" s="44">
        <v>0</v>
      </c>
      <c r="T666" s="44">
        <v>0</v>
      </c>
      <c r="U666" s="44" t="s">
        <v>620</v>
      </c>
      <c r="V666" s="44" t="s">
        <v>2019</v>
      </c>
      <c r="W666" s="44"/>
      <c r="X666" s="44"/>
      <c r="Y666" s="44"/>
      <c r="Z666" s="44"/>
      <c r="AA666" s="44"/>
      <c r="AB666" s="44" t="s">
        <v>625</v>
      </c>
      <c r="AC666" s="44" t="s">
        <v>626</v>
      </c>
      <c r="AD666" s="44" t="s">
        <v>813</v>
      </c>
      <c r="AE666" s="44" t="s">
        <v>550</v>
      </c>
      <c r="AF666" s="11">
        <f t="shared" si="141"/>
        <v>0</v>
      </c>
      <c r="AG666" s="11">
        <f t="shared" si="142"/>
        <v>0</v>
      </c>
      <c r="AH666" s="11">
        <f t="shared" si="143"/>
        <v>0</v>
      </c>
      <c r="AI666" s="11">
        <f t="shared" si="144"/>
        <v>0</v>
      </c>
      <c r="AJ666" s="11">
        <f t="shared" si="145"/>
        <v>0</v>
      </c>
      <c r="AK666" s="11">
        <f t="shared" si="146"/>
        <v>0</v>
      </c>
      <c r="AL666" s="11" t="str">
        <f t="shared" si="147"/>
        <v/>
      </c>
      <c r="AM666" s="11" t="str">
        <f t="shared" si="148"/>
        <v/>
      </c>
      <c r="AN666" s="11" t="str">
        <f>IF(AND($O666=$B$4,OR($Q666="COMMUN",$Q666=$D$4),$R666="POS"),COUNTIFS($O$83:$O666,$B$4,$Q$83:$Q666,"COMMUN",$R$83:$R666,"POS")+COUNTIFS($O$83:$O666,$B$4,$Q$83:$Q666,$D$4,$R$83:$R666,"POS"),"")</f>
        <v/>
      </c>
      <c r="AO666" s="11" t="str">
        <f t="shared" si="149"/>
        <v/>
      </c>
      <c r="AP666" s="11" t="str">
        <f t="shared" si="150"/>
        <v/>
      </c>
      <c r="AQ666" s="11">
        <f t="shared" si="151"/>
        <v>0</v>
      </c>
    </row>
    <row r="667" spans="12:43" ht="21.95" customHeight="1">
      <c r="L667" s="46"/>
      <c r="M667" s="46"/>
      <c r="N667" s="44" t="s">
        <v>2020</v>
      </c>
      <c r="O667" s="44" t="s">
        <v>324</v>
      </c>
      <c r="P667" s="44">
        <v>5</v>
      </c>
      <c r="Q667" s="44" t="s">
        <v>51</v>
      </c>
      <c r="R667" s="44" t="s">
        <v>52</v>
      </c>
      <c r="S667" s="44">
        <v>0</v>
      </c>
      <c r="T667" s="44">
        <v>0</v>
      </c>
      <c r="U667" s="44" t="s">
        <v>620</v>
      </c>
      <c r="V667" s="44" t="s">
        <v>2021</v>
      </c>
      <c r="W667" s="44"/>
      <c r="X667" s="44"/>
      <c r="Y667" s="44"/>
      <c r="Z667" s="44"/>
      <c r="AA667" s="44"/>
      <c r="AB667" s="44" t="s">
        <v>625</v>
      </c>
      <c r="AC667" s="44" t="s">
        <v>626</v>
      </c>
      <c r="AD667" s="44" t="s">
        <v>813</v>
      </c>
      <c r="AE667" s="44" t="s">
        <v>550</v>
      </c>
      <c r="AF667" s="11">
        <f t="shared" si="141"/>
        <v>0</v>
      </c>
      <c r="AG667" s="11">
        <f t="shared" si="142"/>
        <v>0</v>
      </c>
      <c r="AH667" s="11">
        <f t="shared" si="143"/>
        <v>0</v>
      </c>
      <c r="AI667" s="11">
        <f t="shared" si="144"/>
        <v>0</v>
      </c>
      <c r="AJ667" s="11">
        <f t="shared" si="145"/>
        <v>0</v>
      </c>
      <c r="AK667" s="11">
        <f t="shared" si="146"/>
        <v>0</v>
      </c>
      <c r="AL667" s="11" t="str">
        <f t="shared" si="147"/>
        <v/>
      </c>
      <c r="AM667" s="11" t="str">
        <f t="shared" si="148"/>
        <v/>
      </c>
      <c r="AN667" s="11" t="str">
        <f>IF(AND($O667=$B$4,OR($Q667="COMMUN",$Q667=$D$4),$R667="POS"),COUNTIFS($O$83:$O667,$B$4,$Q$83:$Q667,"COMMUN",$R$83:$R667,"POS")+COUNTIFS($O$83:$O667,$B$4,$Q$83:$Q667,$D$4,$R$83:$R667,"POS"),"")</f>
        <v/>
      </c>
      <c r="AO667" s="11" t="str">
        <f t="shared" si="149"/>
        <v/>
      </c>
      <c r="AP667" s="11" t="str">
        <f t="shared" si="150"/>
        <v/>
      </c>
      <c r="AQ667" s="11">
        <f t="shared" si="151"/>
        <v>0</v>
      </c>
    </row>
    <row r="668" spans="12:43" ht="21.95" customHeight="1">
      <c r="L668" s="46"/>
      <c r="M668" s="46"/>
      <c r="N668" s="44" t="s">
        <v>2022</v>
      </c>
      <c r="O668" s="44" t="s">
        <v>326</v>
      </c>
      <c r="P668" s="44">
        <v>1</v>
      </c>
      <c r="Q668" s="44" t="s">
        <v>51</v>
      </c>
      <c r="R668" s="44" t="s">
        <v>52</v>
      </c>
      <c r="S668" s="44">
        <v>0</v>
      </c>
      <c r="T668" s="44">
        <v>0</v>
      </c>
      <c r="U668" s="44" t="s">
        <v>620</v>
      </c>
      <c r="V668" s="44" t="s">
        <v>2023</v>
      </c>
      <c r="W668" s="44"/>
      <c r="X668" s="44"/>
      <c r="Y668" s="44"/>
      <c r="Z668" s="44"/>
      <c r="AA668" s="44"/>
      <c r="AB668" s="44" t="s">
        <v>625</v>
      </c>
      <c r="AC668" s="44" t="s">
        <v>626</v>
      </c>
      <c r="AD668" s="44" t="s">
        <v>813</v>
      </c>
      <c r="AE668" s="44" t="s">
        <v>550</v>
      </c>
      <c r="AF668" s="11">
        <f t="shared" si="141"/>
        <v>0</v>
      </c>
      <c r="AG668" s="11">
        <f t="shared" si="142"/>
        <v>0</v>
      </c>
      <c r="AH668" s="11">
        <f t="shared" si="143"/>
        <v>0</v>
      </c>
      <c r="AI668" s="11">
        <f t="shared" si="144"/>
        <v>0</v>
      </c>
      <c r="AJ668" s="11">
        <f t="shared" si="145"/>
        <v>0</v>
      </c>
      <c r="AK668" s="11">
        <f t="shared" si="146"/>
        <v>0</v>
      </c>
      <c r="AL668" s="11" t="str">
        <f t="shared" si="147"/>
        <v/>
      </c>
      <c r="AM668" s="11" t="str">
        <f t="shared" si="148"/>
        <v/>
      </c>
      <c r="AN668" s="11" t="str">
        <f>IF(AND($O668=$B$4,OR($Q668="COMMUN",$Q668=$D$4),$R668="POS"),COUNTIFS($O$83:$O668,$B$4,$Q$83:$Q668,"COMMUN",$R$83:$R668,"POS")+COUNTIFS($O$83:$O668,$B$4,$Q$83:$Q668,$D$4,$R$83:$R668,"POS"),"")</f>
        <v/>
      </c>
      <c r="AO668" s="11" t="str">
        <f t="shared" si="149"/>
        <v/>
      </c>
      <c r="AP668" s="11" t="str">
        <f t="shared" si="150"/>
        <v/>
      </c>
      <c r="AQ668" s="11">
        <f t="shared" si="151"/>
        <v>0</v>
      </c>
    </row>
    <row r="669" spans="12:43" ht="21.95" customHeight="1">
      <c r="L669" s="46"/>
      <c r="M669" s="46"/>
      <c r="N669" s="44" t="s">
        <v>2024</v>
      </c>
      <c r="O669" s="44" t="s">
        <v>326</v>
      </c>
      <c r="P669" s="44">
        <v>2</v>
      </c>
      <c r="Q669" s="44" t="s">
        <v>51</v>
      </c>
      <c r="R669" s="44" t="s">
        <v>52</v>
      </c>
      <c r="S669" s="44">
        <v>0</v>
      </c>
      <c r="T669" s="44">
        <v>0</v>
      </c>
      <c r="U669" s="44" t="s">
        <v>620</v>
      </c>
      <c r="V669" s="44" t="s">
        <v>2025</v>
      </c>
      <c r="W669" s="44"/>
      <c r="X669" s="44"/>
      <c r="Y669" s="44"/>
      <c r="Z669" s="44"/>
      <c r="AA669" s="44"/>
      <c r="AB669" s="44" t="s">
        <v>625</v>
      </c>
      <c r="AC669" s="44" t="s">
        <v>626</v>
      </c>
      <c r="AD669" s="44" t="s">
        <v>813</v>
      </c>
      <c r="AE669" s="44" t="s">
        <v>550</v>
      </c>
      <c r="AF669" s="11">
        <f t="shared" si="141"/>
        <v>0</v>
      </c>
      <c r="AG669" s="11">
        <f t="shared" si="142"/>
        <v>0</v>
      </c>
      <c r="AH669" s="11">
        <f t="shared" si="143"/>
        <v>0</v>
      </c>
      <c r="AI669" s="11">
        <f t="shared" si="144"/>
        <v>0</v>
      </c>
      <c r="AJ669" s="11">
        <f t="shared" si="145"/>
        <v>0</v>
      </c>
      <c r="AK669" s="11">
        <f t="shared" si="146"/>
        <v>0</v>
      </c>
      <c r="AL669" s="11" t="str">
        <f t="shared" si="147"/>
        <v/>
      </c>
      <c r="AM669" s="11" t="str">
        <f t="shared" si="148"/>
        <v/>
      </c>
      <c r="AN669" s="11" t="str">
        <f>IF(AND($O669=$B$4,OR($Q669="COMMUN",$Q669=$D$4),$R669="POS"),COUNTIFS($O$83:$O669,$B$4,$Q$83:$Q669,"COMMUN",$R$83:$R669,"POS")+COUNTIFS($O$83:$O669,$B$4,$Q$83:$Q669,$D$4,$R$83:$R669,"POS"),"")</f>
        <v/>
      </c>
      <c r="AO669" s="11" t="str">
        <f t="shared" si="149"/>
        <v/>
      </c>
      <c r="AP669" s="11" t="str">
        <f t="shared" si="150"/>
        <v/>
      </c>
      <c r="AQ669" s="11">
        <f t="shared" si="151"/>
        <v>0</v>
      </c>
    </row>
    <row r="670" spans="12:43" ht="21.95" customHeight="1">
      <c r="L670" s="46"/>
      <c r="M670" s="46"/>
      <c r="N670" s="44" t="s">
        <v>2026</v>
      </c>
      <c r="O670" s="44" t="s">
        <v>326</v>
      </c>
      <c r="P670" s="44">
        <v>3</v>
      </c>
      <c r="Q670" s="44" t="s">
        <v>51</v>
      </c>
      <c r="R670" s="44" t="s">
        <v>52</v>
      </c>
      <c r="S670" s="44">
        <v>0</v>
      </c>
      <c r="T670" s="44">
        <v>0</v>
      </c>
      <c r="U670" s="44" t="s">
        <v>620</v>
      </c>
      <c r="V670" s="44" t="s">
        <v>2027</v>
      </c>
      <c r="W670" s="44"/>
      <c r="X670" s="44"/>
      <c r="Y670" s="44"/>
      <c r="Z670" s="44"/>
      <c r="AA670" s="44"/>
      <c r="AB670" s="44" t="s">
        <v>625</v>
      </c>
      <c r="AC670" s="44" t="s">
        <v>626</v>
      </c>
      <c r="AD670" s="44" t="s">
        <v>813</v>
      </c>
      <c r="AE670" s="44" t="s">
        <v>550</v>
      </c>
      <c r="AF670" s="11">
        <f t="shared" si="141"/>
        <v>0</v>
      </c>
      <c r="AG670" s="11">
        <f t="shared" si="142"/>
        <v>0</v>
      </c>
      <c r="AH670" s="11">
        <f t="shared" si="143"/>
        <v>0</v>
      </c>
      <c r="AI670" s="11">
        <f t="shared" si="144"/>
        <v>0</v>
      </c>
      <c r="AJ670" s="11">
        <f t="shared" si="145"/>
        <v>0</v>
      </c>
      <c r="AK670" s="11">
        <f t="shared" si="146"/>
        <v>0</v>
      </c>
      <c r="AL670" s="11" t="str">
        <f t="shared" si="147"/>
        <v/>
      </c>
      <c r="AM670" s="11" t="str">
        <f t="shared" si="148"/>
        <v/>
      </c>
      <c r="AN670" s="11" t="str">
        <f>IF(AND($O670=$B$4,OR($Q670="COMMUN",$Q670=$D$4),$R670="POS"),COUNTIFS($O$83:$O670,$B$4,$Q$83:$Q670,"COMMUN",$R$83:$R670,"POS")+COUNTIFS($O$83:$O670,$B$4,$Q$83:$Q670,$D$4,$R$83:$R670,"POS"),"")</f>
        <v/>
      </c>
      <c r="AO670" s="11" t="str">
        <f t="shared" si="149"/>
        <v/>
      </c>
      <c r="AP670" s="11" t="str">
        <f t="shared" si="150"/>
        <v/>
      </c>
      <c r="AQ670" s="11">
        <f t="shared" si="151"/>
        <v>0</v>
      </c>
    </row>
    <row r="671" spans="12:43" ht="21.95" customHeight="1">
      <c r="L671" s="46"/>
      <c r="M671" s="46"/>
      <c r="N671" s="44" t="s">
        <v>2028</v>
      </c>
      <c r="O671" s="44" t="s">
        <v>326</v>
      </c>
      <c r="P671" s="44">
        <v>4</v>
      </c>
      <c r="Q671" s="44" t="s">
        <v>51</v>
      </c>
      <c r="R671" s="44" t="s">
        <v>52</v>
      </c>
      <c r="S671" s="44">
        <v>0</v>
      </c>
      <c r="T671" s="44">
        <v>0</v>
      </c>
      <c r="U671" s="44" t="s">
        <v>620</v>
      </c>
      <c r="V671" s="44" t="s">
        <v>2029</v>
      </c>
      <c r="W671" s="44"/>
      <c r="X671" s="44"/>
      <c r="Y671" s="44"/>
      <c r="Z671" s="44"/>
      <c r="AA671" s="44"/>
      <c r="AB671" s="44" t="s">
        <v>625</v>
      </c>
      <c r="AC671" s="44" t="s">
        <v>626</v>
      </c>
      <c r="AD671" s="44" t="s">
        <v>813</v>
      </c>
      <c r="AE671" s="44" t="s">
        <v>550</v>
      </c>
      <c r="AF671" s="11">
        <f t="shared" si="141"/>
        <v>0</v>
      </c>
      <c r="AG671" s="11">
        <f t="shared" si="142"/>
        <v>0</v>
      </c>
      <c r="AH671" s="11">
        <f t="shared" si="143"/>
        <v>0</v>
      </c>
      <c r="AI671" s="11">
        <f t="shared" si="144"/>
        <v>0</v>
      </c>
      <c r="AJ671" s="11">
        <f t="shared" si="145"/>
        <v>0</v>
      </c>
      <c r="AK671" s="11">
        <f t="shared" si="146"/>
        <v>0</v>
      </c>
      <c r="AL671" s="11" t="str">
        <f t="shared" si="147"/>
        <v/>
      </c>
      <c r="AM671" s="11" t="str">
        <f t="shared" si="148"/>
        <v/>
      </c>
      <c r="AN671" s="11" t="str">
        <f>IF(AND($O671=$B$4,OR($Q671="COMMUN",$Q671=$D$4),$R671="POS"),COUNTIFS($O$83:$O671,$B$4,$Q$83:$Q671,"COMMUN",$R$83:$R671,"POS")+COUNTIFS($O$83:$O671,$B$4,$Q$83:$Q671,$D$4,$R$83:$R671,"POS"),"")</f>
        <v/>
      </c>
      <c r="AO671" s="11" t="str">
        <f t="shared" si="149"/>
        <v/>
      </c>
      <c r="AP671" s="11" t="str">
        <f t="shared" si="150"/>
        <v/>
      </c>
      <c r="AQ671" s="11">
        <f t="shared" si="151"/>
        <v>0</v>
      </c>
    </row>
    <row r="672" spans="12:43" ht="21.95" customHeight="1">
      <c r="L672" s="46"/>
      <c r="M672" s="46"/>
      <c r="N672" s="44" t="s">
        <v>2030</v>
      </c>
      <c r="O672" s="44" t="s">
        <v>326</v>
      </c>
      <c r="P672" s="44">
        <v>5</v>
      </c>
      <c r="Q672" s="44" t="s">
        <v>51</v>
      </c>
      <c r="R672" s="44" t="s">
        <v>52</v>
      </c>
      <c r="S672" s="44">
        <v>0</v>
      </c>
      <c r="T672" s="44">
        <v>0</v>
      </c>
      <c r="U672" s="44" t="s">
        <v>620</v>
      </c>
      <c r="V672" s="44" t="s">
        <v>2031</v>
      </c>
      <c r="W672" s="44"/>
      <c r="X672" s="44"/>
      <c r="Y672" s="44"/>
      <c r="Z672" s="44"/>
      <c r="AA672" s="44"/>
      <c r="AB672" s="44" t="s">
        <v>625</v>
      </c>
      <c r="AC672" s="44" t="s">
        <v>626</v>
      </c>
      <c r="AD672" s="44" t="s">
        <v>813</v>
      </c>
      <c r="AE672" s="44" t="s">
        <v>550</v>
      </c>
      <c r="AF672" s="11">
        <f t="shared" si="141"/>
        <v>0</v>
      </c>
      <c r="AG672" s="11">
        <f t="shared" si="142"/>
        <v>0</v>
      </c>
      <c r="AH672" s="11">
        <f t="shared" si="143"/>
        <v>0</v>
      </c>
      <c r="AI672" s="11">
        <f t="shared" si="144"/>
        <v>0</v>
      </c>
      <c r="AJ672" s="11">
        <f t="shared" si="145"/>
        <v>0</v>
      </c>
      <c r="AK672" s="11">
        <f t="shared" si="146"/>
        <v>0</v>
      </c>
      <c r="AL672" s="11" t="str">
        <f t="shared" si="147"/>
        <v/>
      </c>
      <c r="AM672" s="11" t="str">
        <f t="shared" si="148"/>
        <v/>
      </c>
      <c r="AN672" s="11" t="str">
        <f>IF(AND($O672=$B$4,OR($Q672="COMMUN",$Q672=$D$4),$R672="POS"),COUNTIFS($O$83:$O672,$B$4,$Q$83:$Q672,"COMMUN",$R$83:$R672,"POS")+COUNTIFS($O$83:$O672,$B$4,$Q$83:$Q672,$D$4,$R$83:$R672,"POS"),"")</f>
        <v/>
      </c>
      <c r="AO672" s="11" t="str">
        <f t="shared" si="149"/>
        <v/>
      </c>
      <c r="AP672" s="11" t="str">
        <f t="shared" si="150"/>
        <v/>
      </c>
      <c r="AQ672" s="11">
        <f t="shared" si="151"/>
        <v>0</v>
      </c>
    </row>
    <row r="673" spans="12:43" ht="21.95" customHeight="1">
      <c r="L673" s="46"/>
      <c r="M673" s="46"/>
      <c r="N673" s="44" t="s">
        <v>2032</v>
      </c>
      <c r="O673" s="44" t="s">
        <v>328</v>
      </c>
      <c r="P673" s="44">
        <v>1</v>
      </c>
      <c r="Q673" s="44" t="s">
        <v>51</v>
      </c>
      <c r="R673" s="44" t="s">
        <v>52</v>
      </c>
      <c r="S673" s="44">
        <v>0</v>
      </c>
      <c r="T673" s="44">
        <v>0</v>
      </c>
      <c r="U673" s="44" t="s">
        <v>620</v>
      </c>
      <c r="V673" s="44" t="s">
        <v>2033</v>
      </c>
      <c r="W673" s="44"/>
      <c r="X673" s="44"/>
      <c r="Y673" s="44"/>
      <c r="Z673" s="44"/>
      <c r="AA673" s="44"/>
      <c r="AB673" s="44" t="s">
        <v>625</v>
      </c>
      <c r="AC673" s="44" t="s">
        <v>626</v>
      </c>
      <c r="AD673" s="44" t="s">
        <v>813</v>
      </c>
      <c r="AE673" s="44" t="s">
        <v>550</v>
      </c>
      <c r="AF673" s="11">
        <f t="shared" si="141"/>
        <v>0</v>
      </c>
      <c r="AG673" s="11">
        <f t="shared" si="142"/>
        <v>0</v>
      </c>
      <c r="AH673" s="11">
        <f t="shared" si="143"/>
        <v>0</v>
      </c>
      <c r="AI673" s="11">
        <f t="shared" si="144"/>
        <v>0</v>
      </c>
      <c r="AJ673" s="11">
        <f t="shared" si="145"/>
        <v>0</v>
      </c>
      <c r="AK673" s="11">
        <f t="shared" si="146"/>
        <v>0</v>
      </c>
      <c r="AL673" s="11" t="str">
        <f t="shared" si="147"/>
        <v/>
      </c>
      <c r="AM673" s="11" t="str">
        <f t="shared" si="148"/>
        <v/>
      </c>
      <c r="AN673" s="11" t="str">
        <f>IF(AND($O673=$B$4,OR($Q673="COMMUN",$Q673=$D$4),$R673="POS"),COUNTIFS($O$83:$O673,$B$4,$Q$83:$Q673,"COMMUN",$R$83:$R673,"POS")+COUNTIFS($O$83:$O673,$B$4,$Q$83:$Q673,$D$4,$R$83:$R673,"POS"),"")</f>
        <v/>
      </c>
      <c r="AO673" s="11" t="str">
        <f t="shared" si="149"/>
        <v/>
      </c>
      <c r="AP673" s="11" t="str">
        <f t="shared" si="150"/>
        <v/>
      </c>
      <c r="AQ673" s="11">
        <f t="shared" si="151"/>
        <v>0</v>
      </c>
    </row>
    <row r="674" spans="12:43" ht="21.95" customHeight="1">
      <c r="L674" s="46"/>
      <c r="M674" s="46"/>
      <c r="N674" s="44" t="s">
        <v>2034</v>
      </c>
      <c r="O674" s="44" t="s">
        <v>328</v>
      </c>
      <c r="P674" s="44">
        <v>2</v>
      </c>
      <c r="Q674" s="44" t="s">
        <v>51</v>
      </c>
      <c r="R674" s="44" t="s">
        <v>52</v>
      </c>
      <c r="S674" s="44">
        <v>0</v>
      </c>
      <c r="T674" s="44">
        <v>0</v>
      </c>
      <c r="U674" s="44" t="s">
        <v>620</v>
      </c>
      <c r="V674" s="44" t="s">
        <v>2035</v>
      </c>
      <c r="W674" s="44"/>
      <c r="X674" s="44"/>
      <c r="Y674" s="44"/>
      <c r="Z674" s="44"/>
      <c r="AA674" s="44"/>
      <c r="AB674" s="44" t="s">
        <v>625</v>
      </c>
      <c r="AC674" s="44" t="s">
        <v>626</v>
      </c>
      <c r="AD674" s="44" t="s">
        <v>813</v>
      </c>
      <c r="AE674" s="44" t="s">
        <v>550</v>
      </c>
      <c r="AF674" s="11">
        <f t="shared" si="141"/>
        <v>0</v>
      </c>
      <c r="AG674" s="11">
        <f t="shared" si="142"/>
        <v>0</v>
      </c>
      <c r="AH674" s="11">
        <f t="shared" si="143"/>
        <v>0</v>
      </c>
      <c r="AI674" s="11">
        <f t="shared" si="144"/>
        <v>0</v>
      </c>
      <c r="AJ674" s="11">
        <f t="shared" si="145"/>
        <v>0</v>
      </c>
      <c r="AK674" s="11">
        <f t="shared" si="146"/>
        <v>0</v>
      </c>
      <c r="AL674" s="11" t="str">
        <f t="shared" si="147"/>
        <v/>
      </c>
      <c r="AM674" s="11" t="str">
        <f t="shared" si="148"/>
        <v/>
      </c>
      <c r="AN674" s="11" t="str">
        <f>IF(AND($O674=$B$4,OR($Q674="COMMUN",$Q674=$D$4),$R674="POS"),COUNTIFS($O$83:$O674,$B$4,$Q$83:$Q674,"COMMUN",$R$83:$R674,"POS")+COUNTIFS($O$83:$O674,$B$4,$Q$83:$Q674,$D$4,$R$83:$R674,"POS"),"")</f>
        <v/>
      </c>
      <c r="AO674" s="11" t="str">
        <f t="shared" si="149"/>
        <v/>
      </c>
      <c r="AP674" s="11" t="str">
        <f t="shared" si="150"/>
        <v/>
      </c>
      <c r="AQ674" s="11">
        <f t="shared" si="151"/>
        <v>0</v>
      </c>
    </row>
    <row r="675" spans="12:43" ht="21.95" customHeight="1">
      <c r="L675" s="46"/>
      <c r="M675" s="46"/>
      <c r="N675" s="44" t="s">
        <v>2036</v>
      </c>
      <c r="O675" s="44" t="s">
        <v>328</v>
      </c>
      <c r="P675" s="44">
        <v>3</v>
      </c>
      <c r="Q675" s="44" t="s">
        <v>51</v>
      </c>
      <c r="R675" s="44" t="s">
        <v>52</v>
      </c>
      <c r="S675" s="44">
        <v>0</v>
      </c>
      <c r="T675" s="44">
        <v>0</v>
      </c>
      <c r="U675" s="44" t="s">
        <v>620</v>
      </c>
      <c r="V675" s="44" t="s">
        <v>2037</v>
      </c>
      <c r="W675" s="44"/>
      <c r="X675" s="44"/>
      <c r="Y675" s="44"/>
      <c r="Z675" s="44"/>
      <c r="AA675" s="44"/>
      <c r="AB675" s="44" t="s">
        <v>625</v>
      </c>
      <c r="AC675" s="44" t="s">
        <v>626</v>
      </c>
      <c r="AD675" s="44" t="s">
        <v>813</v>
      </c>
      <c r="AE675" s="44" t="s">
        <v>550</v>
      </c>
      <c r="AF675" s="11">
        <f t="shared" si="141"/>
        <v>0</v>
      </c>
      <c r="AG675" s="11">
        <f t="shared" si="142"/>
        <v>0</v>
      </c>
      <c r="AH675" s="11">
        <f t="shared" si="143"/>
        <v>0</v>
      </c>
      <c r="AI675" s="11">
        <f t="shared" si="144"/>
        <v>0</v>
      </c>
      <c r="AJ675" s="11">
        <f t="shared" si="145"/>
        <v>0</v>
      </c>
      <c r="AK675" s="11">
        <f t="shared" si="146"/>
        <v>0</v>
      </c>
      <c r="AL675" s="11" t="str">
        <f t="shared" si="147"/>
        <v/>
      </c>
      <c r="AM675" s="11" t="str">
        <f t="shared" si="148"/>
        <v/>
      </c>
      <c r="AN675" s="11" t="str">
        <f>IF(AND($O675=$B$4,OR($Q675="COMMUN",$Q675=$D$4),$R675="POS"),COUNTIFS($O$83:$O675,$B$4,$Q$83:$Q675,"COMMUN",$R$83:$R675,"POS")+COUNTIFS($O$83:$O675,$B$4,$Q$83:$Q675,$D$4,$R$83:$R675,"POS"),"")</f>
        <v/>
      </c>
      <c r="AO675" s="11" t="str">
        <f t="shared" si="149"/>
        <v/>
      </c>
      <c r="AP675" s="11" t="str">
        <f t="shared" si="150"/>
        <v/>
      </c>
      <c r="AQ675" s="11">
        <f t="shared" si="151"/>
        <v>0</v>
      </c>
    </row>
    <row r="676" spans="12:43" ht="21.95" customHeight="1">
      <c r="L676" s="46"/>
      <c r="M676" s="46"/>
      <c r="N676" s="44" t="s">
        <v>2038</v>
      </c>
      <c r="O676" s="44" t="s">
        <v>328</v>
      </c>
      <c r="P676" s="44">
        <v>4</v>
      </c>
      <c r="Q676" s="44" t="s">
        <v>51</v>
      </c>
      <c r="R676" s="44" t="s">
        <v>52</v>
      </c>
      <c r="S676" s="44">
        <v>0</v>
      </c>
      <c r="T676" s="44">
        <v>0</v>
      </c>
      <c r="U676" s="44" t="s">
        <v>620</v>
      </c>
      <c r="V676" s="44" t="s">
        <v>2039</v>
      </c>
      <c r="W676" s="44"/>
      <c r="X676" s="44"/>
      <c r="Y676" s="44"/>
      <c r="Z676" s="44"/>
      <c r="AA676" s="44"/>
      <c r="AB676" s="44" t="s">
        <v>625</v>
      </c>
      <c r="AC676" s="44" t="s">
        <v>626</v>
      </c>
      <c r="AD676" s="44" t="s">
        <v>813</v>
      </c>
      <c r="AE676" s="44" t="s">
        <v>550</v>
      </c>
      <c r="AF676" s="11">
        <f t="shared" si="141"/>
        <v>0</v>
      </c>
      <c r="AG676" s="11">
        <f t="shared" si="142"/>
        <v>0</v>
      </c>
      <c r="AH676" s="11">
        <f t="shared" si="143"/>
        <v>0</v>
      </c>
      <c r="AI676" s="11">
        <f t="shared" si="144"/>
        <v>0</v>
      </c>
      <c r="AJ676" s="11">
        <f t="shared" si="145"/>
        <v>0</v>
      </c>
      <c r="AK676" s="11">
        <f t="shared" si="146"/>
        <v>0</v>
      </c>
      <c r="AL676" s="11" t="str">
        <f t="shared" si="147"/>
        <v/>
      </c>
      <c r="AM676" s="11" t="str">
        <f t="shared" si="148"/>
        <v/>
      </c>
      <c r="AN676" s="11" t="str">
        <f>IF(AND($O676=$B$4,OR($Q676="COMMUN",$Q676=$D$4),$R676="POS"),COUNTIFS($O$83:$O676,$B$4,$Q$83:$Q676,"COMMUN",$R$83:$R676,"POS")+COUNTIFS($O$83:$O676,$B$4,$Q$83:$Q676,$D$4,$R$83:$R676,"POS"),"")</f>
        <v/>
      </c>
      <c r="AO676" s="11" t="str">
        <f t="shared" si="149"/>
        <v/>
      </c>
      <c r="AP676" s="11" t="str">
        <f t="shared" si="150"/>
        <v/>
      </c>
      <c r="AQ676" s="11">
        <f t="shared" si="151"/>
        <v>0</v>
      </c>
    </row>
    <row r="677" spans="12:43" ht="21.95" customHeight="1">
      <c r="L677" s="46"/>
      <c r="M677" s="46"/>
      <c r="N677" s="44" t="s">
        <v>2040</v>
      </c>
      <c r="O677" s="44" t="s">
        <v>328</v>
      </c>
      <c r="P677" s="44">
        <v>5</v>
      </c>
      <c r="Q677" s="44" t="s">
        <v>51</v>
      </c>
      <c r="R677" s="44" t="s">
        <v>52</v>
      </c>
      <c r="S677" s="44">
        <v>0</v>
      </c>
      <c r="T677" s="44">
        <v>0</v>
      </c>
      <c r="U677" s="44" t="s">
        <v>620</v>
      </c>
      <c r="V677" s="44" t="s">
        <v>2041</v>
      </c>
      <c r="W677" s="44"/>
      <c r="X677" s="44"/>
      <c r="Y677" s="44"/>
      <c r="Z677" s="44"/>
      <c r="AA677" s="44"/>
      <c r="AB677" s="44" t="s">
        <v>625</v>
      </c>
      <c r="AC677" s="44" t="s">
        <v>626</v>
      </c>
      <c r="AD677" s="44" t="s">
        <v>813</v>
      </c>
      <c r="AE677" s="44" t="s">
        <v>550</v>
      </c>
      <c r="AF677" s="11">
        <f t="shared" si="141"/>
        <v>0</v>
      </c>
      <c r="AG677" s="11">
        <f t="shared" si="142"/>
        <v>0</v>
      </c>
      <c r="AH677" s="11">
        <f t="shared" si="143"/>
        <v>0</v>
      </c>
      <c r="AI677" s="11">
        <f t="shared" si="144"/>
        <v>0</v>
      </c>
      <c r="AJ677" s="11">
        <f t="shared" si="145"/>
        <v>0</v>
      </c>
      <c r="AK677" s="11">
        <f t="shared" si="146"/>
        <v>0</v>
      </c>
      <c r="AL677" s="11" t="str">
        <f t="shared" si="147"/>
        <v/>
      </c>
      <c r="AM677" s="11" t="str">
        <f t="shared" si="148"/>
        <v/>
      </c>
      <c r="AN677" s="11" t="str">
        <f>IF(AND($O677=$B$4,OR($Q677="COMMUN",$Q677=$D$4),$R677="POS"),COUNTIFS($O$83:$O677,$B$4,$Q$83:$Q677,"COMMUN",$R$83:$R677,"POS")+COUNTIFS($O$83:$O677,$B$4,$Q$83:$Q677,$D$4,$R$83:$R677,"POS"),"")</f>
        <v/>
      </c>
      <c r="AO677" s="11" t="str">
        <f t="shared" si="149"/>
        <v/>
      </c>
      <c r="AP677" s="11" t="str">
        <f t="shared" si="150"/>
        <v/>
      </c>
      <c r="AQ677" s="11">
        <f t="shared" si="151"/>
        <v>0</v>
      </c>
    </row>
    <row r="678" spans="12:43" ht="21.95" customHeight="1">
      <c r="L678" s="46"/>
      <c r="M678" s="46"/>
      <c r="N678" s="44" t="s">
        <v>2042</v>
      </c>
      <c r="O678" s="44" t="s">
        <v>330</v>
      </c>
      <c r="P678" s="44">
        <v>1</v>
      </c>
      <c r="Q678" s="44" t="s">
        <v>51</v>
      </c>
      <c r="R678" s="44" t="s">
        <v>52</v>
      </c>
      <c r="S678" s="44">
        <v>0</v>
      </c>
      <c r="T678" s="44">
        <v>0</v>
      </c>
      <c r="U678" s="44" t="s">
        <v>620</v>
      </c>
      <c r="V678" s="44" t="s">
        <v>2043</v>
      </c>
      <c r="W678" s="44"/>
      <c r="X678" s="44"/>
      <c r="Y678" s="44"/>
      <c r="Z678" s="44"/>
      <c r="AA678" s="44"/>
      <c r="AB678" s="44" t="s">
        <v>625</v>
      </c>
      <c r="AC678" s="44" t="s">
        <v>626</v>
      </c>
      <c r="AD678" s="44" t="s">
        <v>813</v>
      </c>
      <c r="AE678" s="44" t="s">
        <v>550</v>
      </c>
      <c r="AF678" s="11">
        <f t="shared" si="141"/>
        <v>0</v>
      </c>
      <c r="AG678" s="11">
        <f t="shared" si="142"/>
        <v>0</v>
      </c>
      <c r="AH678" s="11">
        <f t="shared" si="143"/>
        <v>0</v>
      </c>
      <c r="AI678" s="11">
        <f t="shared" si="144"/>
        <v>0</v>
      </c>
      <c r="AJ678" s="11">
        <f t="shared" si="145"/>
        <v>0</v>
      </c>
      <c r="AK678" s="11">
        <f t="shared" si="146"/>
        <v>0</v>
      </c>
      <c r="AL678" s="11" t="str">
        <f t="shared" si="147"/>
        <v/>
      </c>
      <c r="AM678" s="11" t="str">
        <f t="shared" si="148"/>
        <v/>
      </c>
      <c r="AN678" s="11" t="str">
        <f>IF(AND($O678=$B$4,OR($Q678="COMMUN",$Q678=$D$4),$R678="POS"),COUNTIFS($O$83:$O678,$B$4,$Q$83:$Q678,"COMMUN",$R$83:$R678,"POS")+COUNTIFS($O$83:$O678,$B$4,$Q$83:$Q678,$D$4,$R$83:$R678,"POS"),"")</f>
        <v/>
      </c>
      <c r="AO678" s="11" t="str">
        <f t="shared" si="149"/>
        <v/>
      </c>
      <c r="AP678" s="11" t="str">
        <f t="shared" si="150"/>
        <v/>
      </c>
      <c r="AQ678" s="11">
        <f t="shared" si="151"/>
        <v>0</v>
      </c>
    </row>
    <row r="679" spans="12:43" ht="21.95" customHeight="1">
      <c r="L679" s="46"/>
      <c r="M679" s="46"/>
      <c r="N679" s="44" t="s">
        <v>2044</v>
      </c>
      <c r="O679" s="44" t="s">
        <v>330</v>
      </c>
      <c r="P679" s="44">
        <v>2</v>
      </c>
      <c r="Q679" s="44" t="s">
        <v>51</v>
      </c>
      <c r="R679" s="44" t="s">
        <v>52</v>
      </c>
      <c r="S679" s="44">
        <v>0</v>
      </c>
      <c r="T679" s="44">
        <v>0</v>
      </c>
      <c r="U679" s="44" t="s">
        <v>620</v>
      </c>
      <c r="V679" s="44" t="s">
        <v>2045</v>
      </c>
      <c r="W679" s="44"/>
      <c r="X679" s="44"/>
      <c r="Y679" s="44"/>
      <c r="Z679" s="44"/>
      <c r="AA679" s="44"/>
      <c r="AB679" s="44" t="s">
        <v>625</v>
      </c>
      <c r="AC679" s="44" t="s">
        <v>626</v>
      </c>
      <c r="AD679" s="44" t="s">
        <v>813</v>
      </c>
      <c r="AE679" s="44" t="s">
        <v>550</v>
      </c>
      <c r="AF679" s="11">
        <f t="shared" si="141"/>
        <v>0</v>
      </c>
      <c r="AG679" s="11">
        <f t="shared" si="142"/>
        <v>0</v>
      </c>
      <c r="AH679" s="11">
        <f t="shared" si="143"/>
        <v>0</v>
      </c>
      <c r="AI679" s="11">
        <f t="shared" si="144"/>
        <v>0</v>
      </c>
      <c r="AJ679" s="11">
        <f t="shared" si="145"/>
        <v>0</v>
      </c>
      <c r="AK679" s="11">
        <f t="shared" si="146"/>
        <v>0</v>
      </c>
      <c r="AL679" s="11" t="str">
        <f t="shared" si="147"/>
        <v/>
      </c>
      <c r="AM679" s="11" t="str">
        <f t="shared" si="148"/>
        <v/>
      </c>
      <c r="AN679" s="11" t="str">
        <f>IF(AND($O679=$B$4,OR($Q679="COMMUN",$Q679=$D$4),$R679="POS"),COUNTIFS($O$83:$O679,$B$4,$Q$83:$Q679,"COMMUN",$R$83:$R679,"POS")+COUNTIFS($O$83:$O679,$B$4,$Q$83:$Q679,$D$4,$R$83:$R679,"POS"),"")</f>
        <v/>
      </c>
      <c r="AO679" s="11" t="str">
        <f t="shared" si="149"/>
        <v/>
      </c>
      <c r="AP679" s="11" t="str">
        <f t="shared" si="150"/>
        <v/>
      </c>
      <c r="AQ679" s="11">
        <f t="shared" si="151"/>
        <v>0</v>
      </c>
    </row>
    <row r="680" spans="12:43" ht="21.95" customHeight="1">
      <c r="L680" s="46"/>
      <c r="M680" s="46"/>
      <c r="N680" s="44" t="s">
        <v>2046</v>
      </c>
      <c r="O680" s="44" t="s">
        <v>330</v>
      </c>
      <c r="P680" s="44">
        <v>3</v>
      </c>
      <c r="Q680" s="44" t="s">
        <v>51</v>
      </c>
      <c r="R680" s="44" t="s">
        <v>52</v>
      </c>
      <c r="S680" s="44">
        <v>0</v>
      </c>
      <c r="T680" s="44">
        <v>0</v>
      </c>
      <c r="U680" s="44" t="s">
        <v>620</v>
      </c>
      <c r="V680" s="44" t="s">
        <v>2047</v>
      </c>
      <c r="W680" s="44"/>
      <c r="X680" s="44"/>
      <c r="Y680" s="44"/>
      <c r="Z680" s="44"/>
      <c r="AA680" s="44"/>
      <c r="AB680" s="44" t="s">
        <v>625</v>
      </c>
      <c r="AC680" s="44" t="s">
        <v>626</v>
      </c>
      <c r="AD680" s="44" t="s">
        <v>813</v>
      </c>
      <c r="AE680" s="44" t="s">
        <v>550</v>
      </c>
      <c r="AF680" s="11">
        <f t="shared" si="141"/>
        <v>0</v>
      </c>
      <c r="AG680" s="11">
        <f t="shared" si="142"/>
        <v>0</v>
      </c>
      <c r="AH680" s="11">
        <f t="shared" si="143"/>
        <v>0</v>
      </c>
      <c r="AI680" s="11">
        <f t="shared" si="144"/>
        <v>0</v>
      </c>
      <c r="AJ680" s="11">
        <f t="shared" si="145"/>
        <v>0</v>
      </c>
      <c r="AK680" s="11">
        <f t="shared" si="146"/>
        <v>0</v>
      </c>
      <c r="AL680" s="11" t="str">
        <f t="shared" si="147"/>
        <v/>
      </c>
      <c r="AM680" s="11" t="str">
        <f t="shared" si="148"/>
        <v/>
      </c>
      <c r="AN680" s="11" t="str">
        <f>IF(AND($O680=$B$4,OR($Q680="COMMUN",$Q680=$D$4),$R680="POS"),COUNTIFS($O$83:$O680,$B$4,$Q$83:$Q680,"COMMUN",$R$83:$R680,"POS")+COUNTIFS($O$83:$O680,$B$4,$Q$83:$Q680,$D$4,$R$83:$R680,"POS"),"")</f>
        <v/>
      </c>
      <c r="AO680" s="11" t="str">
        <f t="shared" si="149"/>
        <v/>
      </c>
      <c r="AP680" s="11" t="str">
        <f t="shared" si="150"/>
        <v/>
      </c>
      <c r="AQ680" s="11">
        <f t="shared" si="151"/>
        <v>0</v>
      </c>
    </row>
    <row r="681" spans="12:43" ht="21.95" customHeight="1">
      <c r="L681" s="46"/>
      <c r="M681" s="46"/>
      <c r="N681" s="44" t="s">
        <v>2048</v>
      </c>
      <c r="O681" s="44" t="s">
        <v>330</v>
      </c>
      <c r="P681" s="44">
        <v>4</v>
      </c>
      <c r="Q681" s="44" t="s">
        <v>51</v>
      </c>
      <c r="R681" s="44" t="s">
        <v>52</v>
      </c>
      <c r="S681" s="44">
        <v>0</v>
      </c>
      <c r="T681" s="44">
        <v>0</v>
      </c>
      <c r="U681" s="44" t="s">
        <v>620</v>
      </c>
      <c r="V681" s="44" t="s">
        <v>2049</v>
      </c>
      <c r="W681" s="44"/>
      <c r="X681" s="44"/>
      <c r="Y681" s="44"/>
      <c r="Z681" s="44"/>
      <c r="AA681" s="44"/>
      <c r="AB681" s="44" t="s">
        <v>625</v>
      </c>
      <c r="AC681" s="44" t="s">
        <v>626</v>
      </c>
      <c r="AD681" s="44" t="s">
        <v>813</v>
      </c>
      <c r="AE681" s="44" t="s">
        <v>550</v>
      </c>
      <c r="AF681" s="11">
        <f t="shared" si="141"/>
        <v>0</v>
      </c>
      <c r="AG681" s="11">
        <f t="shared" si="142"/>
        <v>0</v>
      </c>
      <c r="AH681" s="11">
        <f t="shared" si="143"/>
        <v>0</v>
      </c>
      <c r="AI681" s="11">
        <f t="shared" si="144"/>
        <v>0</v>
      </c>
      <c r="AJ681" s="11">
        <f t="shared" si="145"/>
        <v>0</v>
      </c>
      <c r="AK681" s="11">
        <f t="shared" si="146"/>
        <v>0</v>
      </c>
      <c r="AL681" s="11" t="str">
        <f t="shared" si="147"/>
        <v/>
      </c>
      <c r="AM681" s="11" t="str">
        <f t="shared" si="148"/>
        <v/>
      </c>
      <c r="AN681" s="11" t="str">
        <f>IF(AND($O681=$B$4,OR($Q681="COMMUN",$Q681=$D$4),$R681="POS"),COUNTIFS($O$83:$O681,$B$4,$Q$83:$Q681,"COMMUN",$R$83:$R681,"POS")+COUNTIFS($O$83:$O681,$B$4,$Q$83:$Q681,$D$4,$R$83:$R681,"POS"),"")</f>
        <v/>
      </c>
      <c r="AO681" s="11" t="str">
        <f t="shared" si="149"/>
        <v/>
      </c>
      <c r="AP681" s="11" t="str">
        <f t="shared" si="150"/>
        <v/>
      </c>
      <c r="AQ681" s="11">
        <f t="shared" si="151"/>
        <v>0</v>
      </c>
    </row>
    <row r="682" spans="12:43" ht="21.95" customHeight="1">
      <c r="L682" s="46"/>
      <c r="M682" s="46"/>
      <c r="N682" s="44" t="s">
        <v>2050</v>
      </c>
      <c r="O682" s="44" t="s">
        <v>330</v>
      </c>
      <c r="P682" s="44">
        <v>5</v>
      </c>
      <c r="Q682" s="44" t="s">
        <v>51</v>
      </c>
      <c r="R682" s="44" t="s">
        <v>52</v>
      </c>
      <c r="S682" s="44">
        <v>0</v>
      </c>
      <c r="T682" s="44">
        <v>0</v>
      </c>
      <c r="U682" s="44" t="s">
        <v>620</v>
      </c>
      <c r="V682" s="44" t="s">
        <v>2051</v>
      </c>
      <c r="W682" s="44"/>
      <c r="X682" s="44"/>
      <c r="Y682" s="44"/>
      <c r="Z682" s="44"/>
      <c r="AA682" s="44"/>
      <c r="AB682" s="44" t="s">
        <v>625</v>
      </c>
      <c r="AC682" s="44" t="s">
        <v>626</v>
      </c>
      <c r="AD682" s="44" t="s">
        <v>813</v>
      </c>
      <c r="AE682" s="44" t="s">
        <v>550</v>
      </c>
      <c r="AF682" s="11">
        <f t="shared" si="141"/>
        <v>0</v>
      </c>
      <c r="AG682" s="11">
        <f t="shared" si="142"/>
        <v>0</v>
      </c>
      <c r="AH682" s="11">
        <f t="shared" si="143"/>
        <v>0</v>
      </c>
      <c r="AI682" s="11">
        <f t="shared" si="144"/>
        <v>0</v>
      </c>
      <c r="AJ682" s="11">
        <f t="shared" si="145"/>
        <v>0</v>
      </c>
      <c r="AK682" s="11">
        <f t="shared" si="146"/>
        <v>0</v>
      </c>
      <c r="AL682" s="11" t="str">
        <f t="shared" si="147"/>
        <v/>
      </c>
      <c r="AM682" s="11" t="str">
        <f t="shared" si="148"/>
        <v/>
      </c>
      <c r="AN682" s="11" t="str">
        <f>IF(AND($O682=$B$4,OR($Q682="COMMUN",$Q682=$D$4),$R682="POS"),COUNTIFS($O$83:$O682,$B$4,$Q$83:$Q682,"COMMUN",$R$83:$R682,"POS")+COUNTIFS($O$83:$O682,$B$4,$Q$83:$Q682,$D$4,$R$83:$R682,"POS"),"")</f>
        <v/>
      </c>
      <c r="AO682" s="11" t="str">
        <f t="shared" si="149"/>
        <v/>
      </c>
      <c r="AP682" s="11" t="str">
        <f t="shared" si="150"/>
        <v/>
      </c>
      <c r="AQ682" s="11">
        <f t="shared" si="151"/>
        <v>0</v>
      </c>
    </row>
    <row r="683" spans="12:43" ht="21.95" customHeight="1">
      <c r="L683" s="46"/>
      <c r="M683" s="46"/>
      <c r="N683" s="44" t="s">
        <v>2052</v>
      </c>
      <c r="O683" s="44" t="s">
        <v>140</v>
      </c>
      <c r="P683" s="44">
        <v>1</v>
      </c>
      <c r="Q683" s="44" t="s">
        <v>51</v>
      </c>
      <c r="R683" s="44" t="s">
        <v>52</v>
      </c>
      <c r="S683" s="44">
        <v>0</v>
      </c>
      <c r="T683" s="44">
        <v>0</v>
      </c>
      <c r="U683" s="44" t="s">
        <v>620</v>
      </c>
      <c r="V683" s="44" t="s">
        <v>2053</v>
      </c>
      <c r="W683" s="44"/>
      <c r="X683" s="44"/>
      <c r="Y683" s="44"/>
      <c r="Z683" s="44"/>
      <c r="AA683" s="44"/>
      <c r="AB683" s="44" t="s">
        <v>625</v>
      </c>
      <c r="AC683" s="44" t="s">
        <v>626</v>
      </c>
      <c r="AD683" s="44" t="s">
        <v>813</v>
      </c>
      <c r="AE683" s="44" t="s">
        <v>550</v>
      </c>
      <c r="AF683" s="11">
        <f t="shared" si="141"/>
        <v>0</v>
      </c>
      <c r="AG683" s="11">
        <f t="shared" si="142"/>
        <v>0</v>
      </c>
      <c r="AH683" s="11">
        <f t="shared" si="143"/>
        <v>0</v>
      </c>
      <c r="AI683" s="11">
        <f t="shared" si="144"/>
        <v>0</v>
      </c>
      <c r="AJ683" s="11">
        <f t="shared" si="145"/>
        <v>0</v>
      </c>
      <c r="AK683" s="11">
        <f t="shared" si="146"/>
        <v>0</v>
      </c>
      <c r="AL683" s="11" t="str">
        <f t="shared" si="147"/>
        <v/>
      </c>
      <c r="AM683" s="11" t="str">
        <f t="shared" si="148"/>
        <v/>
      </c>
      <c r="AN683" s="11" t="str">
        <f>IF(AND($O683=$B$4,OR($Q683="COMMUN",$Q683=$D$4),$R683="POS"),COUNTIFS($O$83:$O683,$B$4,$Q$83:$Q683,"COMMUN",$R$83:$R683,"POS")+COUNTIFS($O$83:$O683,$B$4,$Q$83:$Q683,$D$4,$R$83:$R683,"POS"),"")</f>
        <v/>
      </c>
      <c r="AO683" s="11" t="str">
        <f t="shared" si="149"/>
        <v/>
      </c>
      <c r="AP683" s="11" t="str">
        <f t="shared" si="150"/>
        <v/>
      </c>
      <c r="AQ683" s="11">
        <f t="shared" si="151"/>
        <v>0</v>
      </c>
    </row>
    <row r="684" spans="12:43" ht="21.95" customHeight="1">
      <c r="L684" s="46"/>
      <c r="M684" s="46"/>
      <c r="N684" s="44" t="s">
        <v>2054</v>
      </c>
      <c r="O684" s="44" t="s">
        <v>140</v>
      </c>
      <c r="P684" s="44">
        <v>2</v>
      </c>
      <c r="Q684" s="44" t="s">
        <v>51</v>
      </c>
      <c r="R684" s="44" t="s">
        <v>52</v>
      </c>
      <c r="S684" s="44">
        <v>0</v>
      </c>
      <c r="T684" s="44">
        <v>0</v>
      </c>
      <c r="U684" s="44" t="s">
        <v>620</v>
      </c>
      <c r="V684" s="44" t="s">
        <v>2055</v>
      </c>
      <c r="W684" s="44"/>
      <c r="X684" s="44"/>
      <c r="Y684" s="44"/>
      <c r="Z684" s="44"/>
      <c r="AA684" s="44"/>
      <c r="AB684" s="44" t="s">
        <v>625</v>
      </c>
      <c r="AC684" s="44" t="s">
        <v>626</v>
      </c>
      <c r="AD684" s="44" t="s">
        <v>813</v>
      </c>
      <c r="AE684" s="44" t="s">
        <v>550</v>
      </c>
      <c r="AF684" s="11">
        <f t="shared" si="141"/>
        <v>0</v>
      </c>
      <c r="AG684" s="11">
        <f t="shared" si="142"/>
        <v>0</v>
      </c>
      <c r="AH684" s="11">
        <f t="shared" si="143"/>
        <v>0</v>
      </c>
      <c r="AI684" s="11">
        <f t="shared" si="144"/>
        <v>0</v>
      </c>
      <c r="AJ684" s="11">
        <f t="shared" si="145"/>
        <v>0</v>
      </c>
      <c r="AK684" s="11">
        <f t="shared" si="146"/>
        <v>0</v>
      </c>
      <c r="AL684" s="11" t="str">
        <f t="shared" si="147"/>
        <v/>
      </c>
      <c r="AM684" s="11" t="str">
        <f t="shared" si="148"/>
        <v/>
      </c>
      <c r="AN684" s="11" t="str">
        <f>IF(AND($O684=$B$4,OR($Q684="COMMUN",$Q684=$D$4),$R684="POS"),COUNTIFS($O$83:$O684,$B$4,$Q$83:$Q684,"COMMUN",$R$83:$R684,"POS")+COUNTIFS($O$83:$O684,$B$4,$Q$83:$Q684,$D$4,$R$83:$R684,"POS"),"")</f>
        <v/>
      </c>
      <c r="AO684" s="11" t="str">
        <f t="shared" si="149"/>
        <v/>
      </c>
      <c r="AP684" s="11" t="str">
        <f t="shared" si="150"/>
        <v/>
      </c>
      <c r="AQ684" s="11">
        <f t="shared" si="151"/>
        <v>0</v>
      </c>
    </row>
    <row r="685" spans="12:43" ht="21.95" customHeight="1">
      <c r="L685" s="46"/>
      <c r="M685" s="46"/>
      <c r="N685" s="44" t="s">
        <v>2056</v>
      </c>
      <c r="O685" s="44" t="s">
        <v>140</v>
      </c>
      <c r="P685" s="44">
        <v>3</v>
      </c>
      <c r="Q685" s="44" t="s">
        <v>51</v>
      </c>
      <c r="R685" s="44" t="s">
        <v>52</v>
      </c>
      <c r="S685" s="44">
        <v>0</v>
      </c>
      <c r="T685" s="44">
        <v>0</v>
      </c>
      <c r="U685" s="44" t="s">
        <v>620</v>
      </c>
      <c r="V685" s="44" t="s">
        <v>2057</v>
      </c>
      <c r="W685" s="44"/>
      <c r="X685" s="44"/>
      <c r="Y685" s="44"/>
      <c r="Z685" s="44"/>
      <c r="AA685" s="44"/>
      <c r="AB685" s="44" t="s">
        <v>625</v>
      </c>
      <c r="AC685" s="44" t="s">
        <v>626</v>
      </c>
      <c r="AD685" s="44" t="s">
        <v>813</v>
      </c>
      <c r="AE685" s="44" t="s">
        <v>550</v>
      </c>
      <c r="AF685" s="11">
        <f t="shared" si="141"/>
        <v>0</v>
      </c>
      <c r="AG685" s="11">
        <f t="shared" si="142"/>
        <v>0</v>
      </c>
      <c r="AH685" s="11">
        <f t="shared" si="143"/>
        <v>0</v>
      </c>
      <c r="AI685" s="11">
        <f t="shared" si="144"/>
        <v>0</v>
      </c>
      <c r="AJ685" s="11">
        <f t="shared" si="145"/>
        <v>0</v>
      </c>
      <c r="AK685" s="11">
        <f t="shared" si="146"/>
        <v>0</v>
      </c>
      <c r="AL685" s="11" t="str">
        <f t="shared" si="147"/>
        <v/>
      </c>
      <c r="AM685" s="11" t="str">
        <f t="shared" si="148"/>
        <v/>
      </c>
      <c r="AN685" s="11" t="str">
        <f>IF(AND($O685=$B$4,OR($Q685="COMMUN",$Q685=$D$4),$R685="POS"),COUNTIFS($O$83:$O685,$B$4,$Q$83:$Q685,"COMMUN",$R$83:$R685,"POS")+COUNTIFS($O$83:$O685,$B$4,$Q$83:$Q685,$D$4,$R$83:$R685,"POS"),"")</f>
        <v/>
      </c>
      <c r="AO685" s="11" t="str">
        <f t="shared" si="149"/>
        <v/>
      </c>
      <c r="AP685" s="11" t="str">
        <f t="shared" si="150"/>
        <v/>
      </c>
      <c r="AQ685" s="11">
        <f t="shared" si="151"/>
        <v>0</v>
      </c>
    </row>
    <row r="686" spans="12:43" ht="21.95" customHeight="1">
      <c r="L686" s="46"/>
      <c r="M686" s="46"/>
      <c r="N686" s="44" t="s">
        <v>2058</v>
      </c>
      <c r="O686" s="44" t="s">
        <v>140</v>
      </c>
      <c r="P686" s="44">
        <v>4</v>
      </c>
      <c r="Q686" s="44" t="s">
        <v>51</v>
      </c>
      <c r="R686" s="44" t="s">
        <v>52</v>
      </c>
      <c r="S686" s="44">
        <v>0</v>
      </c>
      <c r="T686" s="44">
        <v>0</v>
      </c>
      <c r="U686" s="44" t="s">
        <v>620</v>
      </c>
      <c r="V686" s="44" t="s">
        <v>2059</v>
      </c>
      <c r="W686" s="44"/>
      <c r="X686" s="44"/>
      <c r="Y686" s="44"/>
      <c r="Z686" s="44"/>
      <c r="AA686" s="44"/>
      <c r="AB686" s="44" t="s">
        <v>625</v>
      </c>
      <c r="AC686" s="44" t="s">
        <v>626</v>
      </c>
      <c r="AD686" s="44" t="s">
        <v>813</v>
      </c>
      <c r="AE686" s="44" t="s">
        <v>550</v>
      </c>
      <c r="AF686" s="11">
        <f t="shared" si="141"/>
        <v>0</v>
      </c>
      <c r="AG686" s="11">
        <f t="shared" si="142"/>
        <v>0</v>
      </c>
      <c r="AH686" s="11">
        <f t="shared" si="143"/>
        <v>0</v>
      </c>
      <c r="AI686" s="11">
        <f t="shared" si="144"/>
        <v>0</v>
      </c>
      <c r="AJ686" s="11">
        <f t="shared" si="145"/>
        <v>0</v>
      </c>
      <c r="AK686" s="11">
        <f t="shared" si="146"/>
        <v>0</v>
      </c>
      <c r="AL686" s="11" t="str">
        <f t="shared" si="147"/>
        <v/>
      </c>
      <c r="AM686" s="11" t="str">
        <f t="shared" si="148"/>
        <v/>
      </c>
      <c r="AN686" s="11" t="str">
        <f>IF(AND($O686=$B$4,OR($Q686="COMMUN",$Q686=$D$4),$R686="POS"),COUNTIFS($O$83:$O686,$B$4,$Q$83:$Q686,"COMMUN",$R$83:$R686,"POS")+COUNTIFS($O$83:$O686,$B$4,$Q$83:$Q686,$D$4,$R$83:$R686,"POS"),"")</f>
        <v/>
      </c>
      <c r="AO686" s="11" t="str">
        <f t="shared" si="149"/>
        <v/>
      </c>
      <c r="AP686" s="11" t="str">
        <f t="shared" si="150"/>
        <v/>
      </c>
      <c r="AQ686" s="11">
        <f t="shared" si="151"/>
        <v>0</v>
      </c>
    </row>
    <row r="687" spans="12:43" ht="21.95" customHeight="1">
      <c r="L687" s="46"/>
      <c r="M687" s="46"/>
      <c r="N687" s="44" t="s">
        <v>2060</v>
      </c>
      <c r="O687" s="44" t="s">
        <v>140</v>
      </c>
      <c r="P687" s="44">
        <v>5</v>
      </c>
      <c r="Q687" s="44" t="s">
        <v>51</v>
      </c>
      <c r="R687" s="44" t="s">
        <v>52</v>
      </c>
      <c r="S687" s="44">
        <v>0</v>
      </c>
      <c r="T687" s="44">
        <v>0</v>
      </c>
      <c r="U687" s="44" t="s">
        <v>620</v>
      </c>
      <c r="V687" s="44" t="s">
        <v>2061</v>
      </c>
      <c r="W687" s="44"/>
      <c r="X687" s="44"/>
      <c r="Y687" s="44"/>
      <c r="Z687" s="44"/>
      <c r="AA687" s="44"/>
      <c r="AB687" s="44" t="s">
        <v>625</v>
      </c>
      <c r="AC687" s="44" t="s">
        <v>626</v>
      </c>
      <c r="AD687" s="44" t="s">
        <v>813</v>
      </c>
      <c r="AE687" s="44" t="s">
        <v>550</v>
      </c>
      <c r="AF687" s="11">
        <f t="shared" si="141"/>
        <v>0</v>
      </c>
      <c r="AG687" s="11">
        <f t="shared" si="142"/>
        <v>0</v>
      </c>
      <c r="AH687" s="11">
        <f t="shared" si="143"/>
        <v>0</v>
      </c>
      <c r="AI687" s="11">
        <f t="shared" si="144"/>
        <v>0</v>
      </c>
      <c r="AJ687" s="11">
        <f t="shared" si="145"/>
        <v>0</v>
      </c>
      <c r="AK687" s="11">
        <f t="shared" si="146"/>
        <v>0</v>
      </c>
      <c r="AL687" s="11" t="str">
        <f t="shared" si="147"/>
        <v/>
      </c>
      <c r="AM687" s="11" t="str">
        <f t="shared" si="148"/>
        <v/>
      </c>
      <c r="AN687" s="11" t="str">
        <f>IF(AND($O687=$B$4,OR($Q687="COMMUN",$Q687=$D$4),$R687="POS"),COUNTIFS($O$83:$O687,$B$4,$Q$83:$Q687,"COMMUN",$R$83:$R687,"POS")+COUNTIFS($O$83:$O687,$B$4,$Q$83:$Q687,$D$4,$R$83:$R687,"POS"),"")</f>
        <v/>
      </c>
      <c r="AO687" s="11" t="str">
        <f t="shared" si="149"/>
        <v/>
      </c>
      <c r="AP687" s="11" t="str">
        <f t="shared" si="150"/>
        <v/>
      </c>
      <c r="AQ687" s="11">
        <f t="shared" si="151"/>
        <v>0</v>
      </c>
    </row>
    <row r="688" spans="12:43" ht="21.95" customHeight="1">
      <c r="L688" s="46"/>
      <c r="M688" s="46"/>
      <c r="N688" s="44" t="s">
        <v>2062</v>
      </c>
      <c r="O688" s="44" t="s">
        <v>333</v>
      </c>
      <c r="P688" s="44">
        <v>1</v>
      </c>
      <c r="Q688" s="44" t="s">
        <v>51</v>
      </c>
      <c r="R688" s="44" t="s">
        <v>52</v>
      </c>
      <c r="S688" s="44">
        <v>0</v>
      </c>
      <c r="T688" s="44">
        <v>0</v>
      </c>
      <c r="U688" s="44" t="s">
        <v>620</v>
      </c>
      <c r="V688" s="44" t="s">
        <v>2063</v>
      </c>
      <c r="W688" s="44"/>
      <c r="X688" s="44"/>
      <c r="Y688" s="44"/>
      <c r="Z688" s="44"/>
      <c r="AA688" s="44"/>
      <c r="AB688" s="44" t="s">
        <v>625</v>
      </c>
      <c r="AC688" s="44" t="s">
        <v>626</v>
      </c>
      <c r="AD688" s="44" t="s">
        <v>813</v>
      </c>
      <c r="AE688" s="44" t="s">
        <v>550</v>
      </c>
      <c r="AF688" s="11">
        <f t="shared" si="141"/>
        <v>0</v>
      </c>
      <c r="AG688" s="11">
        <f t="shared" si="142"/>
        <v>0</v>
      </c>
      <c r="AH688" s="11">
        <f t="shared" si="143"/>
        <v>0</v>
      </c>
      <c r="AI688" s="11">
        <f t="shared" si="144"/>
        <v>0</v>
      </c>
      <c r="AJ688" s="11">
        <f t="shared" si="145"/>
        <v>0</v>
      </c>
      <c r="AK688" s="11">
        <f t="shared" si="146"/>
        <v>0</v>
      </c>
      <c r="AL688" s="11" t="str">
        <f t="shared" si="147"/>
        <v/>
      </c>
      <c r="AM688" s="11" t="str">
        <f t="shared" si="148"/>
        <v/>
      </c>
      <c r="AN688" s="11" t="str">
        <f>IF(AND($O688=$B$4,OR($Q688="COMMUN",$Q688=$D$4),$R688="POS"),COUNTIFS($O$83:$O688,$B$4,$Q$83:$Q688,"COMMUN",$R$83:$R688,"POS")+COUNTIFS($O$83:$O688,$B$4,$Q$83:$Q688,$D$4,$R$83:$R688,"POS"),"")</f>
        <v/>
      </c>
      <c r="AO688" s="11" t="str">
        <f t="shared" si="149"/>
        <v/>
      </c>
      <c r="AP688" s="11" t="str">
        <f t="shared" si="150"/>
        <v/>
      </c>
      <c r="AQ688" s="11">
        <f t="shared" si="151"/>
        <v>0</v>
      </c>
    </row>
    <row r="689" spans="12:43" ht="21.95" customHeight="1">
      <c r="L689" s="46"/>
      <c r="M689" s="46"/>
      <c r="N689" s="44" t="s">
        <v>2064</v>
      </c>
      <c r="O689" s="44" t="s">
        <v>333</v>
      </c>
      <c r="P689" s="44">
        <v>2</v>
      </c>
      <c r="Q689" s="44" t="s">
        <v>51</v>
      </c>
      <c r="R689" s="44" t="s">
        <v>52</v>
      </c>
      <c r="S689" s="44">
        <v>0</v>
      </c>
      <c r="T689" s="44">
        <v>0</v>
      </c>
      <c r="U689" s="44" t="s">
        <v>620</v>
      </c>
      <c r="V689" s="44" t="s">
        <v>2065</v>
      </c>
      <c r="W689" s="44"/>
      <c r="X689" s="44"/>
      <c r="Y689" s="44"/>
      <c r="Z689" s="44"/>
      <c r="AA689" s="44"/>
      <c r="AB689" s="44" t="s">
        <v>625</v>
      </c>
      <c r="AC689" s="44" t="s">
        <v>626</v>
      </c>
      <c r="AD689" s="44" t="s">
        <v>813</v>
      </c>
      <c r="AE689" s="44" t="s">
        <v>550</v>
      </c>
      <c r="AF689" s="11">
        <f t="shared" si="141"/>
        <v>0</v>
      </c>
      <c r="AG689" s="11">
        <f t="shared" si="142"/>
        <v>0</v>
      </c>
      <c r="AH689" s="11">
        <f t="shared" si="143"/>
        <v>0</v>
      </c>
      <c r="AI689" s="11">
        <f t="shared" si="144"/>
        <v>0</v>
      </c>
      <c r="AJ689" s="11">
        <f t="shared" si="145"/>
        <v>0</v>
      </c>
      <c r="AK689" s="11">
        <f t="shared" si="146"/>
        <v>0</v>
      </c>
      <c r="AL689" s="11" t="str">
        <f t="shared" si="147"/>
        <v/>
      </c>
      <c r="AM689" s="11" t="str">
        <f t="shared" si="148"/>
        <v/>
      </c>
      <c r="AN689" s="11" t="str">
        <f>IF(AND($O689=$B$4,OR($Q689="COMMUN",$Q689=$D$4),$R689="POS"),COUNTIFS($O$83:$O689,$B$4,$Q$83:$Q689,"COMMUN",$R$83:$R689,"POS")+COUNTIFS($O$83:$O689,$B$4,$Q$83:$Q689,$D$4,$R$83:$R689,"POS"),"")</f>
        <v/>
      </c>
      <c r="AO689" s="11" t="str">
        <f t="shared" si="149"/>
        <v/>
      </c>
      <c r="AP689" s="11" t="str">
        <f t="shared" si="150"/>
        <v/>
      </c>
      <c r="AQ689" s="11">
        <f t="shared" si="151"/>
        <v>0</v>
      </c>
    </row>
    <row r="690" spans="12:43" ht="21.95" customHeight="1">
      <c r="L690" s="46"/>
      <c r="M690" s="46"/>
      <c r="N690" s="44" t="s">
        <v>2066</v>
      </c>
      <c r="O690" s="44" t="s">
        <v>333</v>
      </c>
      <c r="P690" s="44">
        <v>3</v>
      </c>
      <c r="Q690" s="44" t="s">
        <v>51</v>
      </c>
      <c r="R690" s="44" t="s">
        <v>52</v>
      </c>
      <c r="S690" s="44">
        <v>0</v>
      </c>
      <c r="T690" s="44">
        <v>0</v>
      </c>
      <c r="U690" s="44" t="s">
        <v>620</v>
      </c>
      <c r="V690" s="44" t="s">
        <v>2067</v>
      </c>
      <c r="W690" s="44"/>
      <c r="X690" s="44"/>
      <c r="Y690" s="44"/>
      <c r="Z690" s="44"/>
      <c r="AA690" s="44"/>
      <c r="AB690" s="44" t="s">
        <v>625</v>
      </c>
      <c r="AC690" s="44" t="s">
        <v>626</v>
      </c>
      <c r="AD690" s="44" t="s">
        <v>813</v>
      </c>
      <c r="AE690" s="44" t="s">
        <v>550</v>
      </c>
      <c r="AF690" s="11">
        <f t="shared" si="141"/>
        <v>0</v>
      </c>
      <c r="AG690" s="11">
        <f t="shared" si="142"/>
        <v>0</v>
      </c>
      <c r="AH690" s="11">
        <f t="shared" si="143"/>
        <v>0</v>
      </c>
      <c r="AI690" s="11">
        <f t="shared" si="144"/>
        <v>0</v>
      </c>
      <c r="AJ690" s="11">
        <f t="shared" si="145"/>
        <v>0</v>
      </c>
      <c r="AK690" s="11">
        <f t="shared" si="146"/>
        <v>0</v>
      </c>
      <c r="AL690" s="11" t="str">
        <f t="shared" si="147"/>
        <v/>
      </c>
      <c r="AM690" s="11" t="str">
        <f t="shared" si="148"/>
        <v/>
      </c>
      <c r="AN690" s="11" t="str">
        <f>IF(AND($O690=$B$4,OR($Q690="COMMUN",$Q690=$D$4),$R690="POS"),COUNTIFS($O$83:$O690,$B$4,$Q$83:$Q690,"COMMUN",$R$83:$R690,"POS")+COUNTIFS($O$83:$O690,$B$4,$Q$83:$Q690,$D$4,$R$83:$R690,"POS"),"")</f>
        <v/>
      </c>
      <c r="AO690" s="11" t="str">
        <f t="shared" si="149"/>
        <v/>
      </c>
      <c r="AP690" s="11" t="str">
        <f t="shared" si="150"/>
        <v/>
      </c>
      <c r="AQ690" s="11">
        <f t="shared" si="151"/>
        <v>0</v>
      </c>
    </row>
    <row r="691" spans="12:43" ht="21.95" customHeight="1">
      <c r="L691" s="46"/>
      <c r="M691" s="46"/>
      <c r="N691" s="44" t="s">
        <v>2068</v>
      </c>
      <c r="O691" s="44" t="s">
        <v>333</v>
      </c>
      <c r="P691" s="44">
        <v>4</v>
      </c>
      <c r="Q691" s="44" t="s">
        <v>51</v>
      </c>
      <c r="R691" s="44" t="s">
        <v>52</v>
      </c>
      <c r="S691" s="44">
        <v>0</v>
      </c>
      <c r="T691" s="44">
        <v>0</v>
      </c>
      <c r="U691" s="44" t="s">
        <v>620</v>
      </c>
      <c r="V691" s="44" t="s">
        <v>2069</v>
      </c>
      <c r="W691" s="44"/>
      <c r="X691" s="44"/>
      <c r="Y691" s="44"/>
      <c r="Z691" s="44"/>
      <c r="AA691" s="44"/>
      <c r="AB691" s="44" t="s">
        <v>625</v>
      </c>
      <c r="AC691" s="44" t="s">
        <v>626</v>
      </c>
      <c r="AD691" s="44" t="s">
        <v>813</v>
      </c>
      <c r="AE691" s="44" t="s">
        <v>550</v>
      </c>
      <c r="AF691" s="11">
        <f t="shared" si="141"/>
        <v>0</v>
      </c>
      <c r="AG691" s="11">
        <f t="shared" si="142"/>
        <v>0</v>
      </c>
      <c r="AH691" s="11">
        <f t="shared" si="143"/>
        <v>0</v>
      </c>
      <c r="AI691" s="11">
        <f t="shared" si="144"/>
        <v>0</v>
      </c>
      <c r="AJ691" s="11">
        <f t="shared" si="145"/>
        <v>0</v>
      </c>
      <c r="AK691" s="11">
        <f t="shared" si="146"/>
        <v>0</v>
      </c>
      <c r="AL691" s="11" t="str">
        <f t="shared" si="147"/>
        <v/>
      </c>
      <c r="AM691" s="11" t="str">
        <f t="shared" si="148"/>
        <v/>
      </c>
      <c r="AN691" s="11" t="str">
        <f>IF(AND($O691=$B$4,OR($Q691="COMMUN",$Q691=$D$4),$R691="POS"),COUNTIFS($O$83:$O691,$B$4,$Q$83:$Q691,"COMMUN",$R$83:$R691,"POS")+COUNTIFS($O$83:$O691,$B$4,$Q$83:$Q691,$D$4,$R$83:$R691,"POS"),"")</f>
        <v/>
      </c>
      <c r="AO691" s="11" t="str">
        <f t="shared" si="149"/>
        <v/>
      </c>
      <c r="AP691" s="11" t="str">
        <f t="shared" si="150"/>
        <v/>
      </c>
      <c r="AQ691" s="11">
        <f t="shared" si="151"/>
        <v>0</v>
      </c>
    </row>
    <row r="692" spans="12:43" ht="21.95" customHeight="1">
      <c r="L692" s="46"/>
      <c r="M692" s="46"/>
      <c r="N692" s="44" t="s">
        <v>2070</v>
      </c>
      <c r="O692" s="44" t="s">
        <v>333</v>
      </c>
      <c r="P692" s="44">
        <v>5</v>
      </c>
      <c r="Q692" s="44" t="s">
        <v>51</v>
      </c>
      <c r="R692" s="44" t="s">
        <v>52</v>
      </c>
      <c r="S692" s="44">
        <v>0</v>
      </c>
      <c r="T692" s="44">
        <v>0</v>
      </c>
      <c r="U692" s="44" t="s">
        <v>620</v>
      </c>
      <c r="V692" s="44" t="s">
        <v>2071</v>
      </c>
      <c r="W692" s="44"/>
      <c r="X692" s="44"/>
      <c r="Y692" s="44"/>
      <c r="Z692" s="44"/>
      <c r="AA692" s="44"/>
      <c r="AB692" s="44" t="s">
        <v>625</v>
      </c>
      <c r="AC692" s="44" t="s">
        <v>626</v>
      </c>
      <c r="AD692" s="44" t="s">
        <v>813</v>
      </c>
      <c r="AE692" s="44" t="s">
        <v>550</v>
      </c>
      <c r="AF692" s="11">
        <f t="shared" si="141"/>
        <v>0</v>
      </c>
      <c r="AG692" s="11">
        <f t="shared" si="142"/>
        <v>0</v>
      </c>
      <c r="AH692" s="11">
        <f t="shared" si="143"/>
        <v>0</v>
      </c>
      <c r="AI692" s="11">
        <f t="shared" si="144"/>
        <v>0</v>
      </c>
      <c r="AJ692" s="11">
        <f t="shared" si="145"/>
        <v>0</v>
      </c>
      <c r="AK692" s="11">
        <f t="shared" si="146"/>
        <v>0</v>
      </c>
      <c r="AL692" s="11" t="str">
        <f t="shared" si="147"/>
        <v/>
      </c>
      <c r="AM692" s="11" t="str">
        <f t="shared" si="148"/>
        <v/>
      </c>
      <c r="AN692" s="11" t="str">
        <f>IF(AND($O692=$B$4,OR($Q692="COMMUN",$Q692=$D$4),$R692="POS"),COUNTIFS($O$83:$O692,$B$4,$Q$83:$Q692,"COMMUN",$R$83:$R692,"POS")+COUNTIFS($O$83:$O692,$B$4,$Q$83:$Q692,$D$4,$R$83:$R692,"POS"),"")</f>
        <v/>
      </c>
      <c r="AO692" s="11" t="str">
        <f t="shared" si="149"/>
        <v/>
      </c>
      <c r="AP692" s="11" t="str">
        <f t="shared" si="150"/>
        <v/>
      </c>
      <c r="AQ692" s="11">
        <f t="shared" si="151"/>
        <v>0</v>
      </c>
    </row>
    <row r="693" spans="12:43" ht="21.95" customHeight="1">
      <c r="L693" s="46"/>
      <c r="M693" s="46"/>
      <c r="N693" s="44" t="s">
        <v>2072</v>
      </c>
      <c r="O693" s="44" t="s">
        <v>335</v>
      </c>
      <c r="P693" s="44">
        <v>1</v>
      </c>
      <c r="Q693" s="44" t="s">
        <v>51</v>
      </c>
      <c r="R693" s="44" t="s">
        <v>52</v>
      </c>
      <c r="S693" s="44">
        <v>0</v>
      </c>
      <c r="T693" s="44">
        <v>0</v>
      </c>
      <c r="U693" s="44" t="s">
        <v>620</v>
      </c>
      <c r="V693" s="44" t="s">
        <v>2073</v>
      </c>
      <c r="W693" s="44"/>
      <c r="X693" s="44"/>
      <c r="Y693" s="44"/>
      <c r="Z693" s="44"/>
      <c r="AA693" s="44"/>
      <c r="AB693" s="44" t="s">
        <v>625</v>
      </c>
      <c r="AC693" s="44" t="s">
        <v>626</v>
      </c>
      <c r="AD693" s="44" t="s">
        <v>813</v>
      </c>
      <c r="AE693" s="44" t="s">
        <v>550</v>
      </c>
      <c r="AF693" s="11">
        <f t="shared" si="141"/>
        <v>0</v>
      </c>
      <c r="AG693" s="11">
        <f t="shared" si="142"/>
        <v>0</v>
      </c>
      <c r="AH693" s="11">
        <f t="shared" si="143"/>
        <v>0</v>
      </c>
      <c r="AI693" s="11">
        <f t="shared" si="144"/>
        <v>0</v>
      </c>
      <c r="AJ693" s="11">
        <f t="shared" si="145"/>
        <v>0</v>
      </c>
      <c r="AK693" s="11">
        <f t="shared" si="146"/>
        <v>0</v>
      </c>
      <c r="AL693" s="11" t="str">
        <f t="shared" si="147"/>
        <v/>
      </c>
      <c r="AM693" s="11" t="str">
        <f t="shared" si="148"/>
        <v/>
      </c>
      <c r="AN693" s="11" t="str">
        <f>IF(AND($O693=$B$4,OR($Q693="COMMUN",$Q693=$D$4),$R693="POS"),COUNTIFS($O$83:$O693,$B$4,$Q$83:$Q693,"COMMUN",$R$83:$R693,"POS")+COUNTIFS($O$83:$O693,$B$4,$Q$83:$Q693,$D$4,$R$83:$R693,"POS"),"")</f>
        <v/>
      </c>
      <c r="AO693" s="11" t="str">
        <f t="shared" si="149"/>
        <v/>
      </c>
      <c r="AP693" s="11" t="str">
        <f t="shared" si="150"/>
        <v/>
      </c>
      <c r="AQ693" s="11">
        <f t="shared" si="151"/>
        <v>0</v>
      </c>
    </row>
    <row r="694" spans="12:43" ht="21.95" customHeight="1">
      <c r="L694" s="46"/>
      <c r="M694" s="46"/>
      <c r="N694" s="44" t="s">
        <v>2074</v>
      </c>
      <c r="O694" s="44" t="s">
        <v>335</v>
      </c>
      <c r="P694" s="44">
        <v>2</v>
      </c>
      <c r="Q694" s="44" t="s">
        <v>51</v>
      </c>
      <c r="R694" s="44" t="s">
        <v>52</v>
      </c>
      <c r="S694" s="44">
        <v>0</v>
      </c>
      <c r="T694" s="44">
        <v>0</v>
      </c>
      <c r="U694" s="44" t="s">
        <v>620</v>
      </c>
      <c r="V694" s="44" t="s">
        <v>2075</v>
      </c>
      <c r="W694" s="44"/>
      <c r="X694" s="44"/>
      <c r="Y694" s="44"/>
      <c r="Z694" s="44"/>
      <c r="AA694" s="44"/>
      <c r="AB694" s="44" t="s">
        <v>625</v>
      </c>
      <c r="AC694" s="44" t="s">
        <v>626</v>
      </c>
      <c r="AD694" s="44" t="s">
        <v>813</v>
      </c>
      <c r="AE694" s="44" t="s">
        <v>550</v>
      </c>
      <c r="AF694" s="11">
        <f t="shared" si="141"/>
        <v>0</v>
      </c>
      <c r="AG694" s="11">
        <f t="shared" si="142"/>
        <v>0</v>
      </c>
      <c r="AH694" s="11">
        <f t="shared" si="143"/>
        <v>0</v>
      </c>
      <c r="AI694" s="11">
        <f t="shared" si="144"/>
        <v>0</v>
      </c>
      <c r="AJ694" s="11">
        <f t="shared" si="145"/>
        <v>0</v>
      </c>
      <c r="AK694" s="11">
        <f t="shared" si="146"/>
        <v>0</v>
      </c>
      <c r="AL694" s="11" t="str">
        <f t="shared" si="147"/>
        <v/>
      </c>
      <c r="AM694" s="11" t="str">
        <f t="shared" si="148"/>
        <v/>
      </c>
      <c r="AN694" s="11" t="str">
        <f>IF(AND($O694=$B$4,OR($Q694="COMMUN",$Q694=$D$4),$R694="POS"),COUNTIFS($O$83:$O694,$B$4,$Q$83:$Q694,"COMMUN",$R$83:$R694,"POS")+COUNTIFS($O$83:$O694,$B$4,$Q$83:$Q694,$D$4,$R$83:$R694,"POS"),"")</f>
        <v/>
      </c>
      <c r="AO694" s="11" t="str">
        <f t="shared" si="149"/>
        <v/>
      </c>
      <c r="AP694" s="11" t="str">
        <f t="shared" si="150"/>
        <v/>
      </c>
      <c r="AQ694" s="11">
        <f t="shared" si="151"/>
        <v>0</v>
      </c>
    </row>
    <row r="695" spans="12:43" ht="21.95" customHeight="1">
      <c r="L695" s="46"/>
      <c r="M695" s="46"/>
      <c r="N695" s="44" t="s">
        <v>2076</v>
      </c>
      <c r="O695" s="44" t="s">
        <v>335</v>
      </c>
      <c r="P695" s="44">
        <v>3</v>
      </c>
      <c r="Q695" s="44" t="s">
        <v>51</v>
      </c>
      <c r="R695" s="44" t="s">
        <v>52</v>
      </c>
      <c r="S695" s="44">
        <v>0</v>
      </c>
      <c r="T695" s="44">
        <v>0</v>
      </c>
      <c r="U695" s="44" t="s">
        <v>620</v>
      </c>
      <c r="V695" s="44" t="s">
        <v>2077</v>
      </c>
      <c r="W695" s="44"/>
      <c r="X695" s="44"/>
      <c r="Y695" s="44"/>
      <c r="Z695" s="44"/>
      <c r="AA695" s="44"/>
      <c r="AB695" s="44" t="s">
        <v>625</v>
      </c>
      <c r="AC695" s="44" t="s">
        <v>626</v>
      </c>
      <c r="AD695" s="44" t="s">
        <v>813</v>
      </c>
      <c r="AE695" s="44" t="s">
        <v>550</v>
      </c>
      <c r="AF695" s="11">
        <f t="shared" si="141"/>
        <v>0</v>
      </c>
      <c r="AG695" s="11">
        <f t="shared" si="142"/>
        <v>0</v>
      </c>
      <c r="AH695" s="11">
        <f t="shared" si="143"/>
        <v>0</v>
      </c>
      <c r="AI695" s="11">
        <f t="shared" si="144"/>
        <v>0</v>
      </c>
      <c r="AJ695" s="11">
        <f t="shared" si="145"/>
        <v>0</v>
      </c>
      <c r="AK695" s="11">
        <f t="shared" si="146"/>
        <v>0</v>
      </c>
      <c r="AL695" s="11" t="str">
        <f t="shared" si="147"/>
        <v/>
      </c>
      <c r="AM695" s="11" t="str">
        <f t="shared" si="148"/>
        <v/>
      </c>
      <c r="AN695" s="11" t="str">
        <f>IF(AND($O695=$B$4,OR($Q695="COMMUN",$Q695=$D$4),$R695="POS"),COUNTIFS($O$83:$O695,$B$4,$Q$83:$Q695,"COMMUN",$R$83:$R695,"POS")+COUNTIFS($O$83:$O695,$B$4,$Q$83:$Q695,$D$4,$R$83:$R695,"POS"),"")</f>
        <v/>
      </c>
      <c r="AO695" s="11" t="str">
        <f t="shared" si="149"/>
        <v/>
      </c>
      <c r="AP695" s="11" t="str">
        <f t="shared" si="150"/>
        <v/>
      </c>
      <c r="AQ695" s="11">
        <f t="shared" si="151"/>
        <v>0</v>
      </c>
    </row>
    <row r="696" spans="12:43" ht="21.95" customHeight="1">
      <c r="L696" s="46"/>
      <c r="M696" s="46"/>
      <c r="N696" s="44" t="s">
        <v>2078</v>
      </c>
      <c r="O696" s="44" t="s">
        <v>335</v>
      </c>
      <c r="P696" s="44">
        <v>4</v>
      </c>
      <c r="Q696" s="44" t="s">
        <v>51</v>
      </c>
      <c r="R696" s="44" t="s">
        <v>52</v>
      </c>
      <c r="S696" s="44">
        <v>0</v>
      </c>
      <c r="T696" s="44">
        <v>0</v>
      </c>
      <c r="U696" s="44" t="s">
        <v>620</v>
      </c>
      <c r="V696" s="44" t="s">
        <v>2079</v>
      </c>
      <c r="W696" s="44"/>
      <c r="X696" s="44"/>
      <c r="Y696" s="44"/>
      <c r="Z696" s="44"/>
      <c r="AA696" s="44"/>
      <c r="AB696" s="44" t="s">
        <v>625</v>
      </c>
      <c r="AC696" s="44" t="s">
        <v>626</v>
      </c>
      <c r="AD696" s="44" t="s">
        <v>813</v>
      </c>
      <c r="AE696" s="44" t="s">
        <v>550</v>
      </c>
      <c r="AF696" s="11">
        <f t="shared" si="141"/>
        <v>0</v>
      </c>
      <c r="AG696" s="11">
        <f t="shared" si="142"/>
        <v>0</v>
      </c>
      <c r="AH696" s="11">
        <f t="shared" si="143"/>
        <v>0</v>
      </c>
      <c r="AI696" s="11">
        <f t="shared" si="144"/>
        <v>0</v>
      </c>
      <c r="AJ696" s="11">
        <f t="shared" si="145"/>
        <v>0</v>
      </c>
      <c r="AK696" s="11">
        <f t="shared" si="146"/>
        <v>0</v>
      </c>
      <c r="AL696" s="11" t="str">
        <f t="shared" si="147"/>
        <v/>
      </c>
      <c r="AM696" s="11" t="str">
        <f t="shared" si="148"/>
        <v/>
      </c>
      <c r="AN696" s="11" t="str">
        <f>IF(AND($O696=$B$4,OR($Q696="COMMUN",$Q696=$D$4),$R696="POS"),COUNTIFS($O$83:$O696,$B$4,$Q$83:$Q696,"COMMUN",$R$83:$R696,"POS")+COUNTIFS($O$83:$O696,$B$4,$Q$83:$Q696,$D$4,$R$83:$R696,"POS"),"")</f>
        <v/>
      </c>
      <c r="AO696" s="11" t="str">
        <f t="shared" si="149"/>
        <v/>
      </c>
      <c r="AP696" s="11" t="str">
        <f t="shared" si="150"/>
        <v/>
      </c>
      <c r="AQ696" s="11">
        <f t="shared" si="151"/>
        <v>0</v>
      </c>
    </row>
    <row r="697" spans="12:43" ht="21.95" customHeight="1">
      <c r="L697" s="46"/>
      <c r="M697" s="46"/>
      <c r="N697" s="44" t="s">
        <v>2080</v>
      </c>
      <c r="O697" s="44" t="s">
        <v>335</v>
      </c>
      <c r="P697" s="44">
        <v>5</v>
      </c>
      <c r="Q697" s="44" t="s">
        <v>51</v>
      </c>
      <c r="R697" s="44" t="s">
        <v>52</v>
      </c>
      <c r="S697" s="44">
        <v>0</v>
      </c>
      <c r="T697" s="44">
        <v>0</v>
      </c>
      <c r="U697" s="44" t="s">
        <v>620</v>
      </c>
      <c r="V697" s="44" t="s">
        <v>2081</v>
      </c>
      <c r="W697" s="44"/>
      <c r="X697" s="44"/>
      <c r="Y697" s="44"/>
      <c r="Z697" s="44"/>
      <c r="AA697" s="44"/>
      <c r="AB697" s="44" t="s">
        <v>625</v>
      </c>
      <c r="AC697" s="44" t="s">
        <v>626</v>
      </c>
      <c r="AD697" s="44" t="s">
        <v>813</v>
      </c>
      <c r="AE697" s="44" t="s">
        <v>550</v>
      </c>
      <c r="AF697" s="11">
        <f t="shared" si="141"/>
        <v>0</v>
      </c>
      <c r="AG697" s="11">
        <f t="shared" si="142"/>
        <v>0</v>
      </c>
      <c r="AH697" s="11">
        <f t="shared" si="143"/>
        <v>0</v>
      </c>
      <c r="AI697" s="11">
        <f t="shared" si="144"/>
        <v>0</v>
      </c>
      <c r="AJ697" s="11">
        <f t="shared" si="145"/>
        <v>0</v>
      </c>
      <c r="AK697" s="11">
        <f t="shared" si="146"/>
        <v>0</v>
      </c>
      <c r="AL697" s="11" t="str">
        <f t="shared" si="147"/>
        <v/>
      </c>
      <c r="AM697" s="11" t="str">
        <f t="shared" si="148"/>
        <v/>
      </c>
      <c r="AN697" s="11" t="str">
        <f>IF(AND($O697=$B$4,OR($Q697="COMMUN",$Q697=$D$4),$R697="POS"),COUNTIFS($O$83:$O697,$B$4,$Q$83:$Q697,"COMMUN",$R$83:$R697,"POS")+COUNTIFS($O$83:$O697,$B$4,$Q$83:$Q697,$D$4,$R$83:$R697,"POS"),"")</f>
        <v/>
      </c>
      <c r="AO697" s="11" t="str">
        <f t="shared" si="149"/>
        <v/>
      </c>
      <c r="AP697" s="11" t="str">
        <f t="shared" si="150"/>
        <v/>
      </c>
      <c r="AQ697" s="11">
        <f t="shared" si="151"/>
        <v>0</v>
      </c>
    </row>
    <row r="698" spans="12:43" ht="21.95" customHeight="1">
      <c r="L698" s="46"/>
      <c r="M698" s="46"/>
      <c r="N698" s="44" t="s">
        <v>2082</v>
      </c>
      <c r="O698" s="44" t="s">
        <v>337</v>
      </c>
      <c r="P698" s="44">
        <v>1</v>
      </c>
      <c r="Q698" s="44" t="s">
        <v>51</v>
      </c>
      <c r="R698" s="44" t="s">
        <v>52</v>
      </c>
      <c r="S698" s="44">
        <v>0</v>
      </c>
      <c r="T698" s="44">
        <v>0</v>
      </c>
      <c r="U698" s="44" t="s">
        <v>620</v>
      </c>
      <c r="V698" s="44" t="s">
        <v>2083</v>
      </c>
      <c r="W698" s="44"/>
      <c r="X698" s="44"/>
      <c r="Y698" s="44"/>
      <c r="Z698" s="44"/>
      <c r="AA698" s="44"/>
      <c r="AB698" s="44" t="s">
        <v>625</v>
      </c>
      <c r="AC698" s="44" t="s">
        <v>626</v>
      </c>
      <c r="AD698" s="44" t="s">
        <v>813</v>
      </c>
      <c r="AE698" s="44" t="s">
        <v>550</v>
      </c>
      <c r="AF698" s="11">
        <f t="shared" si="141"/>
        <v>0</v>
      </c>
      <c r="AG698" s="11">
        <f t="shared" si="142"/>
        <v>0</v>
      </c>
      <c r="AH698" s="11">
        <f t="shared" si="143"/>
        <v>0</v>
      </c>
      <c r="AI698" s="11">
        <f t="shared" si="144"/>
        <v>0</v>
      </c>
      <c r="AJ698" s="11">
        <f t="shared" si="145"/>
        <v>0</v>
      </c>
      <c r="AK698" s="11">
        <f t="shared" si="146"/>
        <v>0</v>
      </c>
      <c r="AL698" s="11" t="str">
        <f t="shared" si="147"/>
        <v/>
      </c>
      <c r="AM698" s="11" t="str">
        <f t="shared" si="148"/>
        <v/>
      </c>
      <c r="AN698" s="11" t="str">
        <f>IF(AND($O698=$B$4,OR($Q698="COMMUN",$Q698=$D$4),$R698="POS"),COUNTIFS($O$83:$O698,$B$4,$Q$83:$Q698,"COMMUN",$R$83:$R698,"POS")+COUNTIFS($O$83:$O698,$B$4,$Q$83:$Q698,$D$4,$R$83:$R698,"POS"),"")</f>
        <v/>
      </c>
      <c r="AO698" s="11" t="str">
        <f t="shared" si="149"/>
        <v/>
      </c>
      <c r="AP698" s="11" t="str">
        <f t="shared" si="150"/>
        <v/>
      </c>
      <c r="AQ698" s="11">
        <f t="shared" si="151"/>
        <v>0</v>
      </c>
    </row>
    <row r="699" spans="12:43" ht="21.95" customHeight="1">
      <c r="L699" s="46"/>
      <c r="M699" s="46"/>
      <c r="N699" s="44" t="s">
        <v>2084</v>
      </c>
      <c r="O699" s="44" t="s">
        <v>337</v>
      </c>
      <c r="P699" s="44">
        <v>2</v>
      </c>
      <c r="Q699" s="44" t="s">
        <v>51</v>
      </c>
      <c r="R699" s="44" t="s">
        <v>52</v>
      </c>
      <c r="S699" s="44">
        <v>0</v>
      </c>
      <c r="T699" s="44">
        <v>0</v>
      </c>
      <c r="U699" s="44" t="s">
        <v>620</v>
      </c>
      <c r="V699" s="44" t="s">
        <v>2085</v>
      </c>
      <c r="W699" s="44"/>
      <c r="X699" s="44"/>
      <c r="Y699" s="44"/>
      <c r="Z699" s="44"/>
      <c r="AA699" s="44"/>
      <c r="AB699" s="44" t="s">
        <v>625</v>
      </c>
      <c r="AC699" s="44" t="s">
        <v>626</v>
      </c>
      <c r="AD699" s="44" t="s">
        <v>813</v>
      </c>
      <c r="AE699" s="44" t="s">
        <v>550</v>
      </c>
      <c r="AF699" s="11">
        <f t="shared" si="141"/>
        <v>0</v>
      </c>
      <c r="AG699" s="11">
        <f t="shared" si="142"/>
        <v>0</v>
      </c>
      <c r="AH699" s="11">
        <f t="shared" si="143"/>
        <v>0</v>
      </c>
      <c r="AI699" s="11">
        <f t="shared" si="144"/>
        <v>0</v>
      </c>
      <c r="AJ699" s="11">
        <f t="shared" si="145"/>
        <v>0</v>
      </c>
      <c r="AK699" s="11">
        <f t="shared" si="146"/>
        <v>0</v>
      </c>
      <c r="AL699" s="11" t="str">
        <f t="shared" si="147"/>
        <v/>
      </c>
      <c r="AM699" s="11" t="str">
        <f t="shared" si="148"/>
        <v/>
      </c>
      <c r="AN699" s="11" t="str">
        <f>IF(AND($O699=$B$4,OR($Q699="COMMUN",$Q699=$D$4),$R699="POS"),COUNTIFS($O$83:$O699,$B$4,$Q$83:$Q699,"COMMUN",$R$83:$R699,"POS")+COUNTIFS($O$83:$O699,$B$4,$Q$83:$Q699,$D$4,$R$83:$R699,"POS"),"")</f>
        <v/>
      </c>
      <c r="AO699" s="11" t="str">
        <f t="shared" si="149"/>
        <v/>
      </c>
      <c r="AP699" s="11" t="str">
        <f t="shared" si="150"/>
        <v/>
      </c>
      <c r="AQ699" s="11">
        <f t="shared" si="151"/>
        <v>0</v>
      </c>
    </row>
    <row r="700" spans="12:43" ht="21.95" customHeight="1">
      <c r="L700" s="46"/>
      <c r="M700" s="46"/>
      <c r="N700" s="44" t="s">
        <v>2086</v>
      </c>
      <c r="O700" s="44" t="s">
        <v>337</v>
      </c>
      <c r="P700" s="44">
        <v>3</v>
      </c>
      <c r="Q700" s="44" t="s">
        <v>51</v>
      </c>
      <c r="R700" s="44" t="s">
        <v>52</v>
      </c>
      <c r="S700" s="44">
        <v>0</v>
      </c>
      <c r="T700" s="44">
        <v>0</v>
      </c>
      <c r="U700" s="44" t="s">
        <v>620</v>
      </c>
      <c r="V700" s="44" t="s">
        <v>2087</v>
      </c>
      <c r="W700" s="44"/>
      <c r="X700" s="44"/>
      <c r="Y700" s="44"/>
      <c r="Z700" s="44"/>
      <c r="AA700" s="44"/>
      <c r="AB700" s="44" t="s">
        <v>625</v>
      </c>
      <c r="AC700" s="44" t="s">
        <v>626</v>
      </c>
      <c r="AD700" s="44" t="s">
        <v>813</v>
      </c>
      <c r="AE700" s="44" t="s">
        <v>550</v>
      </c>
      <c r="AF700" s="11">
        <f t="shared" si="141"/>
        <v>0</v>
      </c>
      <c r="AG700" s="11">
        <f t="shared" si="142"/>
        <v>0</v>
      </c>
      <c r="AH700" s="11">
        <f t="shared" si="143"/>
        <v>0</v>
      </c>
      <c r="AI700" s="11">
        <f t="shared" si="144"/>
        <v>0</v>
      </c>
      <c r="AJ700" s="11">
        <f t="shared" si="145"/>
        <v>0</v>
      </c>
      <c r="AK700" s="11">
        <f t="shared" si="146"/>
        <v>0</v>
      </c>
      <c r="AL700" s="11" t="str">
        <f t="shared" si="147"/>
        <v/>
      </c>
      <c r="AM700" s="11" t="str">
        <f t="shared" si="148"/>
        <v/>
      </c>
      <c r="AN700" s="11" t="str">
        <f>IF(AND($O700=$B$4,OR($Q700="COMMUN",$Q700=$D$4),$R700="POS"),COUNTIFS($O$83:$O700,$B$4,$Q$83:$Q700,"COMMUN",$R$83:$R700,"POS")+COUNTIFS($O$83:$O700,$B$4,$Q$83:$Q700,$D$4,$R$83:$R700,"POS"),"")</f>
        <v/>
      </c>
      <c r="AO700" s="11" t="str">
        <f t="shared" si="149"/>
        <v/>
      </c>
      <c r="AP700" s="11" t="str">
        <f t="shared" si="150"/>
        <v/>
      </c>
      <c r="AQ700" s="11">
        <f t="shared" si="151"/>
        <v>0</v>
      </c>
    </row>
    <row r="701" spans="12:43" ht="21.95" customHeight="1">
      <c r="L701" s="46"/>
      <c r="M701" s="46"/>
      <c r="N701" s="44" t="s">
        <v>2088</v>
      </c>
      <c r="O701" s="44" t="s">
        <v>337</v>
      </c>
      <c r="P701" s="44">
        <v>4</v>
      </c>
      <c r="Q701" s="44" t="s">
        <v>51</v>
      </c>
      <c r="R701" s="44" t="s">
        <v>52</v>
      </c>
      <c r="S701" s="44">
        <v>0</v>
      </c>
      <c r="T701" s="44">
        <v>0</v>
      </c>
      <c r="U701" s="44" t="s">
        <v>620</v>
      </c>
      <c r="V701" s="44" t="s">
        <v>2089</v>
      </c>
      <c r="W701" s="44"/>
      <c r="X701" s="44"/>
      <c r="Y701" s="44"/>
      <c r="Z701" s="44"/>
      <c r="AA701" s="44"/>
      <c r="AB701" s="44" t="s">
        <v>625</v>
      </c>
      <c r="AC701" s="44" t="s">
        <v>626</v>
      </c>
      <c r="AD701" s="44" t="s">
        <v>813</v>
      </c>
      <c r="AE701" s="44" t="s">
        <v>550</v>
      </c>
      <c r="AF701" s="11">
        <f t="shared" si="141"/>
        <v>0</v>
      </c>
      <c r="AG701" s="11">
        <f t="shared" si="142"/>
        <v>0</v>
      </c>
      <c r="AH701" s="11">
        <f t="shared" si="143"/>
        <v>0</v>
      </c>
      <c r="AI701" s="11">
        <f t="shared" si="144"/>
        <v>0</v>
      </c>
      <c r="AJ701" s="11">
        <f t="shared" si="145"/>
        <v>0</v>
      </c>
      <c r="AK701" s="11">
        <f t="shared" si="146"/>
        <v>0</v>
      </c>
      <c r="AL701" s="11" t="str">
        <f t="shared" si="147"/>
        <v/>
      </c>
      <c r="AM701" s="11" t="str">
        <f t="shared" si="148"/>
        <v/>
      </c>
      <c r="AN701" s="11" t="str">
        <f>IF(AND($O701=$B$4,OR($Q701="COMMUN",$Q701=$D$4),$R701="POS"),COUNTIFS($O$83:$O701,$B$4,$Q$83:$Q701,"COMMUN",$R$83:$R701,"POS")+COUNTIFS($O$83:$O701,$B$4,$Q$83:$Q701,$D$4,$R$83:$R701,"POS"),"")</f>
        <v/>
      </c>
      <c r="AO701" s="11" t="str">
        <f t="shared" si="149"/>
        <v/>
      </c>
      <c r="AP701" s="11" t="str">
        <f t="shared" si="150"/>
        <v/>
      </c>
      <c r="AQ701" s="11">
        <f t="shared" si="151"/>
        <v>0</v>
      </c>
    </row>
    <row r="702" spans="12:43" ht="21.95" customHeight="1">
      <c r="L702" s="46"/>
      <c r="M702" s="46"/>
      <c r="N702" s="44" t="s">
        <v>2090</v>
      </c>
      <c r="O702" s="44" t="s">
        <v>337</v>
      </c>
      <c r="P702" s="44">
        <v>5</v>
      </c>
      <c r="Q702" s="44" t="s">
        <v>51</v>
      </c>
      <c r="R702" s="44" t="s">
        <v>52</v>
      </c>
      <c r="S702" s="44">
        <v>0</v>
      </c>
      <c r="T702" s="44">
        <v>0</v>
      </c>
      <c r="U702" s="44" t="s">
        <v>620</v>
      </c>
      <c r="V702" s="44" t="s">
        <v>2091</v>
      </c>
      <c r="W702" s="44"/>
      <c r="X702" s="44"/>
      <c r="Y702" s="44"/>
      <c r="Z702" s="44"/>
      <c r="AA702" s="44"/>
      <c r="AB702" s="44" t="s">
        <v>625</v>
      </c>
      <c r="AC702" s="44" t="s">
        <v>626</v>
      </c>
      <c r="AD702" s="44" t="s">
        <v>813</v>
      </c>
      <c r="AE702" s="44" t="s">
        <v>550</v>
      </c>
      <c r="AF702" s="11">
        <f t="shared" si="141"/>
        <v>0</v>
      </c>
      <c r="AG702" s="11">
        <f t="shared" si="142"/>
        <v>0</v>
      </c>
      <c r="AH702" s="11">
        <f t="shared" si="143"/>
        <v>0</v>
      </c>
      <c r="AI702" s="11">
        <f t="shared" si="144"/>
        <v>0</v>
      </c>
      <c r="AJ702" s="11">
        <f t="shared" si="145"/>
        <v>0</v>
      </c>
      <c r="AK702" s="11">
        <f t="shared" si="146"/>
        <v>0</v>
      </c>
      <c r="AL702" s="11" t="str">
        <f t="shared" si="147"/>
        <v/>
      </c>
      <c r="AM702" s="11" t="str">
        <f t="shared" si="148"/>
        <v/>
      </c>
      <c r="AN702" s="11" t="str">
        <f>IF(AND($O702=$B$4,OR($Q702="COMMUN",$Q702=$D$4),$R702="POS"),COUNTIFS($O$83:$O702,$B$4,$Q$83:$Q702,"COMMUN",$R$83:$R702,"POS")+COUNTIFS($O$83:$O702,$B$4,$Q$83:$Q702,$D$4,$R$83:$R702,"POS"),"")</f>
        <v/>
      </c>
      <c r="AO702" s="11" t="str">
        <f t="shared" si="149"/>
        <v/>
      </c>
      <c r="AP702" s="11" t="str">
        <f t="shared" si="150"/>
        <v/>
      </c>
      <c r="AQ702" s="11">
        <f t="shared" si="151"/>
        <v>0</v>
      </c>
    </row>
    <row r="703" spans="12:43" ht="21.95" customHeight="1">
      <c r="L703" s="46"/>
      <c r="M703" s="46"/>
      <c r="N703" s="44" t="s">
        <v>2092</v>
      </c>
      <c r="O703" s="44" t="s">
        <v>339</v>
      </c>
      <c r="P703" s="44">
        <v>1</v>
      </c>
      <c r="Q703" s="44" t="s">
        <v>51</v>
      </c>
      <c r="R703" s="44" t="s">
        <v>52</v>
      </c>
      <c r="S703" s="44">
        <v>0</v>
      </c>
      <c r="T703" s="44">
        <v>0</v>
      </c>
      <c r="U703" s="44" t="s">
        <v>620</v>
      </c>
      <c r="V703" s="44" t="s">
        <v>2093</v>
      </c>
      <c r="W703" s="44"/>
      <c r="X703" s="44"/>
      <c r="Y703" s="44"/>
      <c r="Z703" s="44"/>
      <c r="AA703" s="44"/>
      <c r="AB703" s="44" t="s">
        <v>625</v>
      </c>
      <c r="AC703" s="44" t="s">
        <v>626</v>
      </c>
      <c r="AD703" s="44" t="s">
        <v>813</v>
      </c>
      <c r="AE703" s="44" t="s">
        <v>550</v>
      </c>
      <c r="AF703" s="11">
        <f t="shared" si="141"/>
        <v>0</v>
      </c>
      <c r="AG703" s="11">
        <f t="shared" si="142"/>
        <v>0</v>
      </c>
      <c r="AH703" s="11">
        <f t="shared" si="143"/>
        <v>0</v>
      </c>
      <c r="AI703" s="11">
        <f t="shared" si="144"/>
        <v>0</v>
      </c>
      <c r="AJ703" s="11">
        <f t="shared" si="145"/>
        <v>0</v>
      </c>
      <c r="AK703" s="11">
        <f t="shared" si="146"/>
        <v>0</v>
      </c>
      <c r="AL703" s="11" t="str">
        <f t="shared" si="147"/>
        <v/>
      </c>
      <c r="AM703" s="11" t="str">
        <f t="shared" si="148"/>
        <v/>
      </c>
      <c r="AN703" s="11" t="str">
        <f>IF(AND($O703=$B$4,OR($Q703="COMMUN",$Q703=$D$4),$R703="POS"),COUNTIFS($O$83:$O703,$B$4,$Q$83:$Q703,"COMMUN",$R$83:$R703,"POS")+COUNTIFS($O$83:$O703,$B$4,$Q$83:$Q703,$D$4,$R$83:$R703,"POS"),"")</f>
        <v/>
      </c>
      <c r="AO703" s="11" t="str">
        <f t="shared" si="149"/>
        <v/>
      </c>
      <c r="AP703" s="11" t="str">
        <f t="shared" si="150"/>
        <v/>
      </c>
      <c r="AQ703" s="11">
        <f t="shared" si="151"/>
        <v>0</v>
      </c>
    </row>
    <row r="704" spans="12:43" ht="21.95" customHeight="1">
      <c r="L704" s="46"/>
      <c r="M704" s="46"/>
      <c r="N704" s="44" t="s">
        <v>2094</v>
      </c>
      <c r="O704" s="44" t="s">
        <v>339</v>
      </c>
      <c r="P704" s="44">
        <v>2</v>
      </c>
      <c r="Q704" s="44" t="s">
        <v>51</v>
      </c>
      <c r="R704" s="44" t="s">
        <v>52</v>
      </c>
      <c r="S704" s="44">
        <v>0</v>
      </c>
      <c r="T704" s="44">
        <v>0</v>
      </c>
      <c r="U704" s="44" t="s">
        <v>620</v>
      </c>
      <c r="V704" s="44" t="s">
        <v>2095</v>
      </c>
      <c r="W704" s="44"/>
      <c r="X704" s="44"/>
      <c r="Y704" s="44"/>
      <c r="Z704" s="44"/>
      <c r="AA704" s="44"/>
      <c r="AB704" s="44" t="s">
        <v>625</v>
      </c>
      <c r="AC704" s="44" t="s">
        <v>626</v>
      </c>
      <c r="AD704" s="44" t="s">
        <v>813</v>
      </c>
      <c r="AE704" s="44" t="s">
        <v>550</v>
      </c>
      <c r="AF704" s="11">
        <f t="shared" si="141"/>
        <v>0</v>
      </c>
      <c r="AG704" s="11">
        <f t="shared" si="142"/>
        <v>0</v>
      </c>
      <c r="AH704" s="11">
        <f t="shared" si="143"/>
        <v>0</v>
      </c>
      <c r="AI704" s="11">
        <f t="shared" si="144"/>
        <v>0</v>
      </c>
      <c r="AJ704" s="11">
        <f t="shared" si="145"/>
        <v>0</v>
      </c>
      <c r="AK704" s="11">
        <f t="shared" si="146"/>
        <v>0</v>
      </c>
      <c r="AL704" s="11" t="str">
        <f t="shared" si="147"/>
        <v/>
      </c>
      <c r="AM704" s="11" t="str">
        <f t="shared" si="148"/>
        <v/>
      </c>
      <c r="AN704" s="11" t="str">
        <f>IF(AND($O704=$B$4,OR($Q704="COMMUN",$Q704=$D$4),$R704="POS"),COUNTIFS($O$83:$O704,$B$4,$Q$83:$Q704,"COMMUN",$R$83:$R704,"POS")+COUNTIFS($O$83:$O704,$B$4,$Q$83:$Q704,$D$4,$R$83:$R704,"POS"),"")</f>
        <v/>
      </c>
      <c r="AO704" s="11" t="str">
        <f t="shared" si="149"/>
        <v/>
      </c>
      <c r="AP704" s="11" t="str">
        <f t="shared" si="150"/>
        <v/>
      </c>
      <c r="AQ704" s="11">
        <f t="shared" si="151"/>
        <v>0</v>
      </c>
    </row>
    <row r="705" spans="12:43" ht="21.95" customHeight="1">
      <c r="L705" s="46"/>
      <c r="M705" s="46"/>
      <c r="N705" s="44" t="s">
        <v>2096</v>
      </c>
      <c r="O705" s="44" t="s">
        <v>339</v>
      </c>
      <c r="P705" s="44">
        <v>3</v>
      </c>
      <c r="Q705" s="44" t="s">
        <v>51</v>
      </c>
      <c r="R705" s="44" t="s">
        <v>52</v>
      </c>
      <c r="S705" s="44">
        <v>0</v>
      </c>
      <c r="T705" s="44">
        <v>0</v>
      </c>
      <c r="U705" s="44" t="s">
        <v>620</v>
      </c>
      <c r="V705" s="44" t="s">
        <v>2097</v>
      </c>
      <c r="W705" s="44"/>
      <c r="X705" s="44"/>
      <c r="Y705" s="44"/>
      <c r="Z705" s="44"/>
      <c r="AA705" s="44"/>
      <c r="AB705" s="44" t="s">
        <v>625</v>
      </c>
      <c r="AC705" s="44" t="s">
        <v>626</v>
      </c>
      <c r="AD705" s="44" t="s">
        <v>813</v>
      </c>
      <c r="AE705" s="44" t="s">
        <v>550</v>
      </c>
      <c r="AF705" s="11">
        <f t="shared" si="141"/>
        <v>0</v>
      </c>
      <c r="AG705" s="11">
        <f t="shared" si="142"/>
        <v>0</v>
      </c>
      <c r="AH705" s="11">
        <f t="shared" si="143"/>
        <v>0</v>
      </c>
      <c r="AI705" s="11">
        <f t="shared" si="144"/>
        <v>0</v>
      </c>
      <c r="AJ705" s="11">
        <f t="shared" si="145"/>
        <v>0</v>
      </c>
      <c r="AK705" s="11">
        <f t="shared" si="146"/>
        <v>0</v>
      </c>
      <c r="AL705" s="11" t="str">
        <f t="shared" si="147"/>
        <v/>
      </c>
      <c r="AM705" s="11" t="str">
        <f t="shared" si="148"/>
        <v/>
      </c>
      <c r="AN705" s="11" t="str">
        <f>IF(AND($O705=$B$4,OR($Q705="COMMUN",$Q705=$D$4),$R705="POS"),COUNTIFS($O$83:$O705,$B$4,$Q$83:$Q705,"COMMUN",$R$83:$R705,"POS")+COUNTIFS($O$83:$O705,$B$4,$Q$83:$Q705,$D$4,$R$83:$R705,"POS"),"")</f>
        <v/>
      </c>
      <c r="AO705" s="11" t="str">
        <f t="shared" si="149"/>
        <v/>
      </c>
      <c r="AP705" s="11" t="str">
        <f t="shared" si="150"/>
        <v/>
      </c>
      <c r="AQ705" s="11">
        <f t="shared" si="151"/>
        <v>0</v>
      </c>
    </row>
    <row r="706" spans="12:43" ht="21.95" customHeight="1">
      <c r="L706" s="46"/>
      <c r="M706" s="46"/>
      <c r="N706" s="44" t="s">
        <v>2098</v>
      </c>
      <c r="O706" s="44" t="s">
        <v>339</v>
      </c>
      <c r="P706" s="44">
        <v>4</v>
      </c>
      <c r="Q706" s="44" t="s">
        <v>51</v>
      </c>
      <c r="R706" s="44" t="s">
        <v>52</v>
      </c>
      <c r="S706" s="44">
        <v>0</v>
      </c>
      <c r="T706" s="44">
        <v>0</v>
      </c>
      <c r="U706" s="44" t="s">
        <v>620</v>
      </c>
      <c r="V706" s="44" t="s">
        <v>2099</v>
      </c>
      <c r="W706" s="44"/>
      <c r="X706" s="44"/>
      <c r="Y706" s="44"/>
      <c r="Z706" s="44"/>
      <c r="AA706" s="44"/>
      <c r="AB706" s="44" t="s">
        <v>625</v>
      </c>
      <c r="AC706" s="44" t="s">
        <v>626</v>
      </c>
      <c r="AD706" s="44" t="s">
        <v>813</v>
      </c>
      <c r="AE706" s="44" t="s">
        <v>550</v>
      </c>
      <c r="AF706" s="11">
        <f t="shared" si="141"/>
        <v>0</v>
      </c>
      <c r="AG706" s="11">
        <f t="shared" si="142"/>
        <v>0</v>
      </c>
      <c r="AH706" s="11">
        <f t="shared" si="143"/>
        <v>0</v>
      </c>
      <c r="AI706" s="11">
        <f t="shared" si="144"/>
        <v>0</v>
      </c>
      <c r="AJ706" s="11">
        <f t="shared" si="145"/>
        <v>0</v>
      </c>
      <c r="AK706" s="11">
        <f t="shared" si="146"/>
        <v>0</v>
      </c>
      <c r="AL706" s="11" t="str">
        <f t="shared" si="147"/>
        <v/>
      </c>
      <c r="AM706" s="11" t="str">
        <f t="shared" si="148"/>
        <v/>
      </c>
      <c r="AN706" s="11" t="str">
        <f>IF(AND($O706=$B$4,OR($Q706="COMMUN",$Q706=$D$4),$R706="POS"),COUNTIFS($O$83:$O706,$B$4,$Q$83:$Q706,"COMMUN",$R$83:$R706,"POS")+COUNTIFS($O$83:$O706,$B$4,$Q$83:$Q706,$D$4,$R$83:$R706,"POS"),"")</f>
        <v/>
      </c>
      <c r="AO706" s="11" t="str">
        <f t="shared" si="149"/>
        <v/>
      </c>
      <c r="AP706" s="11" t="str">
        <f t="shared" si="150"/>
        <v/>
      </c>
      <c r="AQ706" s="11">
        <f t="shared" si="151"/>
        <v>0</v>
      </c>
    </row>
    <row r="707" spans="12:43" ht="21.95" customHeight="1">
      <c r="L707" s="46"/>
      <c r="M707" s="46"/>
      <c r="N707" s="44" t="s">
        <v>2100</v>
      </c>
      <c r="O707" s="44" t="s">
        <v>339</v>
      </c>
      <c r="P707" s="44">
        <v>5</v>
      </c>
      <c r="Q707" s="44" t="s">
        <v>51</v>
      </c>
      <c r="R707" s="44" t="s">
        <v>52</v>
      </c>
      <c r="S707" s="44">
        <v>0</v>
      </c>
      <c r="T707" s="44">
        <v>0</v>
      </c>
      <c r="U707" s="44" t="s">
        <v>620</v>
      </c>
      <c r="V707" s="44" t="s">
        <v>2101</v>
      </c>
      <c r="W707" s="44"/>
      <c r="X707" s="44"/>
      <c r="Y707" s="44"/>
      <c r="Z707" s="44"/>
      <c r="AA707" s="44"/>
      <c r="AB707" s="44" t="s">
        <v>625</v>
      </c>
      <c r="AC707" s="44" t="s">
        <v>626</v>
      </c>
      <c r="AD707" s="44" t="s">
        <v>813</v>
      </c>
      <c r="AE707" s="44" t="s">
        <v>550</v>
      </c>
      <c r="AF707" s="11">
        <f t="shared" si="141"/>
        <v>0</v>
      </c>
      <c r="AG707" s="11">
        <f t="shared" si="142"/>
        <v>0</v>
      </c>
      <c r="AH707" s="11">
        <f t="shared" si="143"/>
        <v>0</v>
      </c>
      <c r="AI707" s="11">
        <f t="shared" si="144"/>
        <v>0</v>
      </c>
      <c r="AJ707" s="11">
        <f t="shared" si="145"/>
        <v>0</v>
      </c>
      <c r="AK707" s="11">
        <f t="shared" si="146"/>
        <v>0</v>
      </c>
      <c r="AL707" s="11" t="str">
        <f t="shared" si="147"/>
        <v/>
      </c>
      <c r="AM707" s="11" t="str">
        <f t="shared" si="148"/>
        <v/>
      </c>
      <c r="AN707" s="11" t="str">
        <f>IF(AND($O707=$B$4,OR($Q707="COMMUN",$Q707=$D$4),$R707="POS"),COUNTIFS($O$83:$O707,$B$4,$Q$83:$Q707,"COMMUN",$R$83:$R707,"POS")+COUNTIFS($O$83:$O707,$B$4,$Q$83:$Q707,$D$4,$R$83:$R707,"POS"),"")</f>
        <v/>
      </c>
      <c r="AO707" s="11" t="str">
        <f t="shared" si="149"/>
        <v/>
      </c>
      <c r="AP707" s="11" t="str">
        <f t="shared" si="150"/>
        <v/>
      </c>
      <c r="AQ707" s="11">
        <f t="shared" si="151"/>
        <v>0</v>
      </c>
    </row>
    <row r="708" spans="12:43" ht="21.95" customHeight="1">
      <c r="L708" s="46"/>
      <c r="M708" s="46"/>
      <c r="N708" s="44" t="s">
        <v>2102</v>
      </c>
      <c r="O708" s="44" t="s">
        <v>145</v>
      </c>
      <c r="P708" s="44">
        <v>1</v>
      </c>
      <c r="Q708" s="44" t="s">
        <v>51</v>
      </c>
      <c r="R708" s="44" t="s">
        <v>52</v>
      </c>
      <c r="S708" s="44">
        <v>0</v>
      </c>
      <c r="T708" s="44">
        <v>0</v>
      </c>
      <c r="U708" s="44" t="s">
        <v>620</v>
      </c>
      <c r="V708" s="44" t="s">
        <v>2103</v>
      </c>
      <c r="W708" s="44"/>
      <c r="X708" s="44"/>
      <c r="Y708" s="44"/>
      <c r="Z708" s="44"/>
      <c r="AA708" s="44"/>
      <c r="AB708" s="44" t="s">
        <v>625</v>
      </c>
      <c r="AC708" s="44" t="s">
        <v>626</v>
      </c>
      <c r="AD708" s="44" t="s">
        <v>813</v>
      </c>
      <c r="AE708" s="44" t="s">
        <v>550</v>
      </c>
      <c r="AF708" s="11">
        <f t="shared" si="141"/>
        <v>0</v>
      </c>
      <c r="AG708" s="11">
        <f t="shared" si="142"/>
        <v>0</v>
      </c>
      <c r="AH708" s="11">
        <f t="shared" si="143"/>
        <v>0</v>
      </c>
      <c r="AI708" s="11">
        <f t="shared" si="144"/>
        <v>0</v>
      </c>
      <c r="AJ708" s="11">
        <f t="shared" si="145"/>
        <v>0</v>
      </c>
      <c r="AK708" s="11">
        <f t="shared" si="146"/>
        <v>0</v>
      </c>
      <c r="AL708" s="11" t="str">
        <f t="shared" si="147"/>
        <v/>
      </c>
      <c r="AM708" s="11" t="str">
        <f t="shared" si="148"/>
        <v/>
      </c>
      <c r="AN708" s="11" t="str">
        <f>IF(AND($O708=$B$4,OR($Q708="COMMUN",$Q708=$D$4),$R708="POS"),COUNTIFS($O$83:$O708,$B$4,$Q$83:$Q708,"COMMUN",$R$83:$R708,"POS")+COUNTIFS($O$83:$O708,$B$4,$Q$83:$Q708,$D$4,$R$83:$R708,"POS"),"")</f>
        <v/>
      </c>
      <c r="AO708" s="11" t="str">
        <f t="shared" si="149"/>
        <v/>
      </c>
      <c r="AP708" s="11" t="str">
        <f t="shared" si="150"/>
        <v/>
      </c>
      <c r="AQ708" s="11">
        <f t="shared" si="151"/>
        <v>0</v>
      </c>
    </row>
    <row r="709" spans="12:43" ht="21.95" customHeight="1">
      <c r="L709" s="46"/>
      <c r="M709" s="46"/>
      <c r="N709" s="44" t="s">
        <v>2104</v>
      </c>
      <c r="O709" s="44" t="s">
        <v>145</v>
      </c>
      <c r="P709" s="44">
        <v>2</v>
      </c>
      <c r="Q709" s="44" t="s">
        <v>51</v>
      </c>
      <c r="R709" s="44" t="s">
        <v>52</v>
      </c>
      <c r="S709" s="44">
        <v>0</v>
      </c>
      <c r="T709" s="44">
        <v>0</v>
      </c>
      <c r="U709" s="44" t="s">
        <v>620</v>
      </c>
      <c r="V709" s="44" t="s">
        <v>2105</v>
      </c>
      <c r="W709" s="44"/>
      <c r="X709" s="44"/>
      <c r="Y709" s="44"/>
      <c r="Z709" s="44"/>
      <c r="AA709" s="44"/>
      <c r="AB709" s="44" t="s">
        <v>625</v>
      </c>
      <c r="AC709" s="44" t="s">
        <v>626</v>
      </c>
      <c r="AD709" s="44" t="s">
        <v>813</v>
      </c>
      <c r="AE709" s="44" t="s">
        <v>550</v>
      </c>
      <c r="AF709" s="11">
        <f t="shared" si="141"/>
        <v>0</v>
      </c>
      <c r="AG709" s="11">
        <f t="shared" si="142"/>
        <v>0</v>
      </c>
      <c r="AH709" s="11">
        <f t="shared" si="143"/>
        <v>0</v>
      </c>
      <c r="AI709" s="11">
        <f t="shared" si="144"/>
        <v>0</v>
      </c>
      <c r="AJ709" s="11">
        <f t="shared" si="145"/>
        <v>0</v>
      </c>
      <c r="AK709" s="11">
        <f t="shared" si="146"/>
        <v>0</v>
      </c>
      <c r="AL709" s="11" t="str">
        <f t="shared" si="147"/>
        <v/>
      </c>
      <c r="AM709" s="11" t="str">
        <f t="shared" si="148"/>
        <v/>
      </c>
      <c r="AN709" s="11" t="str">
        <f>IF(AND($O709=$B$4,OR($Q709="COMMUN",$Q709=$D$4),$R709="POS"),COUNTIFS($O$83:$O709,$B$4,$Q$83:$Q709,"COMMUN",$R$83:$R709,"POS")+COUNTIFS($O$83:$O709,$B$4,$Q$83:$Q709,$D$4,$R$83:$R709,"POS"),"")</f>
        <v/>
      </c>
      <c r="AO709" s="11" t="str">
        <f t="shared" si="149"/>
        <v/>
      </c>
      <c r="AP709" s="11" t="str">
        <f t="shared" si="150"/>
        <v/>
      </c>
      <c r="AQ709" s="11">
        <f t="shared" si="151"/>
        <v>0</v>
      </c>
    </row>
    <row r="710" spans="12:43" ht="21.95" customHeight="1">
      <c r="L710" s="46"/>
      <c r="M710" s="46"/>
      <c r="N710" s="44" t="s">
        <v>2106</v>
      </c>
      <c r="O710" s="44" t="s">
        <v>145</v>
      </c>
      <c r="P710" s="44">
        <v>3</v>
      </c>
      <c r="Q710" s="44" t="s">
        <v>51</v>
      </c>
      <c r="R710" s="44" t="s">
        <v>52</v>
      </c>
      <c r="S710" s="44">
        <v>0</v>
      </c>
      <c r="T710" s="44">
        <v>0</v>
      </c>
      <c r="U710" s="44" t="s">
        <v>620</v>
      </c>
      <c r="V710" s="44" t="s">
        <v>2107</v>
      </c>
      <c r="W710" s="44"/>
      <c r="X710" s="44"/>
      <c r="Y710" s="44"/>
      <c r="Z710" s="44"/>
      <c r="AA710" s="44"/>
      <c r="AB710" s="44" t="s">
        <v>625</v>
      </c>
      <c r="AC710" s="44" t="s">
        <v>626</v>
      </c>
      <c r="AD710" s="44" t="s">
        <v>813</v>
      </c>
      <c r="AE710" s="44" t="s">
        <v>550</v>
      </c>
      <c r="AF710" s="11">
        <f t="shared" si="141"/>
        <v>0</v>
      </c>
      <c r="AG710" s="11">
        <f t="shared" si="142"/>
        <v>0</v>
      </c>
      <c r="AH710" s="11">
        <f t="shared" si="143"/>
        <v>0</v>
      </c>
      <c r="AI710" s="11">
        <f t="shared" si="144"/>
        <v>0</v>
      </c>
      <c r="AJ710" s="11">
        <f t="shared" si="145"/>
        <v>0</v>
      </c>
      <c r="AK710" s="11">
        <f t="shared" si="146"/>
        <v>0</v>
      </c>
      <c r="AL710" s="11" t="str">
        <f t="shared" si="147"/>
        <v/>
      </c>
      <c r="AM710" s="11" t="str">
        <f t="shared" si="148"/>
        <v/>
      </c>
      <c r="AN710" s="11" t="str">
        <f>IF(AND($O710=$B$4,OR($Q710="COMMUN",$Q710=$D$4),$R710="POS"),COUNTIFS($O$83:$O710,$B$4,$Q$83:$Q710,"COMMUN",$R$83:$R710,"POS")+COUNTIFS($O$83:$O710,$B$4,$Q$83:$Q710,$D$4,$R$83:$R710,"POS"),"")</f>
        <v/>
      </c>
      <c r="AO710" s="11" t="str">
        <f t="shared" si="149"/>
        <v/>
      </c>
      <c r="AP710" s="11" t="str">
        <f t="shared" si="150"/>
        <v/>
      </c>
      <c r="AQ710" s="11">
        <f t="shared" si="151"/>
        <v>0</v>
      </c>
    </row>
    <row r="711" spans="12:43" ht="21.95" customHeight="1">
      <c r="L711" s="46"/>
      <c r="M711" s="46"/>
      <c r="N711" s="44" t="s">
        <v>2108</v>
      </c>
      <c r="O711" s="44" t="s">
        <v>145</v>
      </c>
      <c r="P711" s="44">
        <v>4</v>
      </c>
      <c r="Q711" s="44" t="s">
        <v>51</v>
      </c>
      <c r="R711" s="44" t="s">
        <v>52</v>
      </c>
      <c r="S711" s="44">
        <v>0</v>
      </c>
      <c r="T711" s="44">
        <v>0</v>
      </c>
      <c r="U711" s="44" t="s">
        <v>620</v>
      </c>
      <c r="V711" s="44" t="s">
        <v>2109</v>
      </c>
      <c r="W711" s="44"/>
      <c r="X711" s="44"/>
      <c r="Y711" s="44"/>
      <c r="Z711" s="44"/>
      <c r="AA711" s="44"/>
      <c r="AB711" s="44" t="s">
        <v>625</v>
      </c>
      <c r="AC711" s="44" t="s">
        <v>626</v>
      </c>
      <c r="AD711" s="44" t="s">
        <v>813</v>
      </c>
      <c r="AE711" s="44" t="s">
        <v>550</v>
      </c>
      <c r="AF711" s="11">
        <f t="shared" si="141"/>
        <v>0</v>
      </c>
      <c r="AG711" s="11">
        <f t="shared" si="142"/>
        <v>0</v>
      </c>
      <c r="AH711" s="11">
        <f t="shared" si="143"/>
        <v>0</v>
      </c>
      <c r="AI711" s="11">
        <f t="shared" si="144"/>
        <v>0</v>
      </c>
      <c r="AJ711" s="11">
        <f t="shared" si="145"/>
        <v>0</v>
      </c>
      <c r="AK711" s="11">
        <f t="shared" si="146"/>
        <v>0</v>
      </c>
      <c r="AL711" s="11" t="str">
        <f t="shared" si="147"/>
        <v/>
      </c>
      <c r="AM711" s="11" t="str">
        <f t="shared" si="148"/>
        <v/>
      </c>
      <c r="AN711" s="11" t="str">
        <f>IF(AND($O711=$B$4,OR($Q711="COMMUN",$Q711=$D$4),$R711="POS"),COUNTIFS($O$83:$O711,$B$4,$Q$83:$Q711,"COMMUN",$R$83:$R711,"POS")+COUNTIFS($O$83:$O711,$B$4,$Q$83:$Q711,$D$4,$R$83:$R711,"POS"),"")</f>
        <v/>
      </c>
      <c r="AO711" s="11" t="str">
        <f t="shared" si="149"/>
        <v/>
      </c>
      <c r="AP711" s="11" t="str">
        <f t="shared" si="150"/>
        <v/>
      </c>
      <c r="AQ711" s="11">
        <f t="shared" si="151"/>
        <v>0</v>
      </c>
    </row>
    <row r="712" spans="12:43" ht="21.95" customHeight="1">
      <c r="L712" s="46"/>
      <c r="M712" s="46"/>
      <c r="N712" s="44" t="s">
        <v>2110</v>
      </c>
      <c r="O712" s="44" t="s">
        <v>145</v>
      </c>
      <c r="P712" s="44">
        <v>5</v>
      </c>
      <c r="Q712" s="44" t="s">
        <v>51</v>
      </c>
      <c r="R712" s="44" t="s">
        <v>52</v>
      </c>
      <c r="S712" s="44">
        <v>0</v>
      </c>
      <c r="T712" s="44">
        <v>0</v>
      </c>
      <c r="U712" s="44" t="s">
        <v>620</v>
      </c>
      <c r="V712" s="44" t="s">
        <v>2111</v>
      </c>
      <c r="W712" s="44"/>
      <c r="X712" s="44"/>
      <c r="Y712" s="44"/>
      <c r="Z712" s="44"/>
      <c r="AA712" s="44"/>
      <c r="AB712" s="44" t="s">
        <v>625</v>
      </c>
      <c r="AC712" s="44" t="s">
        <v>626</v>
      </c>
      <c r="AD712" s="44" t="s">
        <v>813</v>
      </c>
      <c r="AE712" s="44" t="s">
        <v>550</v>
      </c>
      <c r="AF712" s="11">
        <f t="shared" si="141"/>
        <v>0</v>
      </c>
      <c r="AG712" s="11">
        <f t="shared" si="142"/>
        <v>0</v>
      </c>
      <c r="AH712" s="11">
        <f t="shared" si="143"/>
        <v>0</v>
      </c>
      <c r="AI712" s="11">
        <f t="shared" si="144"/>
        <v>0</v>
      </c>
      <c r="AJ712" s="11">
        <f t="shared" si="145"/>
        <v>0</v>
      </c>
      <c r="AK712" s="11">
        <f t="shared" si="146"/>
        <v>0</v>
      </c>
      <c r="AL712" s="11" t="str">
        <f t="shared" si="147"/>
        <v/>
      </c>
      <c r="AM712" s="11" t="str">
        <f t="shared" si="148"/>
        <v/>
      </c>
      <c r="AN712" s="11" t="str">
        <f>IF(AND($O712=$B$4,OR($Q712="COMMUN",$Q712=$D$4),$R712="POS"),COUNTIFS($O$83:$O712,$B$4,$Q$83:$Q712,"COMMUN",$R$83:$R712,"POS")+COUNTIFS($O$83:$O712,$B$4,$Q$83:$Q712,$D$4,$R$83:$R712,"POS"),"")</f>
        <v/>
      </c>
      <c r="AO712" s="11" t="str">
        <f t="shared" si="149"/>
        <v/>
      </c>
      <c r="AP712" s="11" t="str">
        <f t="shared" si="150"/>
        <v/>
      </c>
      <c r="AQ712" s="11">
        <f t="shared" si="151"/>
        <v>0</v>
      </c>
    </row>
    <row r="713" spans="12:43" ht="21.95" customHeight="1">
      <c r="L713" s="46"/>
      <c r="M713" s="46"/>
      <c r="N713" s="44" t="s">
        <v>2112</v>
      </c>
      <c r="O713" s="44" t="s">
        <v>342</v>
      </c>
      <c r="P713" s="44">
        <v>1</v>
      </c>
      <c r="Q713" s="44" t="s">
        <v>51</v>
      </c>
      <c r="R713" s="44" t="s">
        <v>52</v>
      </c>
      <c r="S713" s="44">
        <v>0</v>
      </c>
      <c r="T713" s="44">
        <v>0</v>
      </c>
      <c r="U713" s="44" t="s">
        <v>620</v>
      </c>
      <c r="V713" s="44" t="s">
        <v>2113</v>
      </c>
      <c r="W713" s="44"/>
      <c r="X713" s="44"/>
      <c r="Y713" s="44"/>
      <c r="Z713" s="44"/>
      <c r="AA713" s="44"/>
      <c r="AB713" s="44" t="s">
        <v>625</v>
      </c>
      <c r="AC713" s="44" t="s">
        <v>626</v>
      </c>
      <c r="AD713" s="44" t="s">
        <v>813</v>
      </c>
      <c r="AE713" s="44" t="s">
        <v>550</v>
      </c>
      <c r="AF713" s="11">
        <f t="shared" si="141"/>
        <v>0</v>
      </c>
      <c r="AG713" s="11">
        <f t="shared" si="142"/>
        <v>0</v>
      </c>
      <c r="AH713" s="11">
        <f t="shared" si="143"/>
        <v>0</v>
      </c>
      <c r="AI713" s="11">
        <f t="shared" si="144"/>
        <v>0</v>
      </c>
      <c r="AJ713" s="11">
        <f t="shared" si="145"/>
        <v>0</v>
      </c>
      <c r="AK713" s="11">
        <f t="shared" si="146"/>
        <v>0</v>
      </c>
      <c r="AL713" s="11" t="str">
        <f t="shared" si="147"/>
        <v/>
      </c>
      <c r="AM713" s="11" t="str">
        <f t="shared" si="148"/>
        <v/>
      </c>
      <c r="AN713" s="11" t="str">
        <f>IF(AND($O713=$B$4,OR($Q713="COMMUN",$Q713=$D$4),$R713="POS"),COUNTIFS($O$83:$O713,$B$4,$Q$83:$Q713,"COMMUN",$R$83:$R713,"POS")+COUNTIFS($O$83:$O713,$B$4,$Q$83:$Q713,$D$4,$R$83:$R713,"POS"),"")</f>
        <v/>
      </c>
      <c r="AO713" s="11" t="str">
        <f t="shared" si="149"/>
        <v/>
      </c>
      <c r="AP713" s="11" t="str">
        <f t="shared" si="150"/>
        <v/>
      </c>
      <c r="AQ713" s="11">
        <f t="shared" si="151"/>
        <v>0</v>
      </c>
    </row>
    <row r="714" spans="12:43" ht="21.95" customHeight="1">
      <c r="L714" s="46"/>
      <c r="M714" s="46"/>
      <c r="N714" s="44" t="s">
        <v>2114</v>
      </c>
      <c r="O714" s="44" t="s">
        <v>342</v>
      </c>
      <c r="P714" s="44">
        <v>2</v>
      </c>
      <c r="Q714" s="44" t="s">
        <v>51</v>
      </c>
      <c r="R714" s="44" t="s">
        <v>52</v>
      </c>
      <c r="S714" s="44">
        <v>0</v>
      </c>
      <c r="T714" s="44">
        <v>0</v>
      </c>
      <c r="U714" s="44" t="s">
        <v>620</v>
      </c>
      <c r="V714" s="44" t="s">
        <v>2115</v>
      </c>
      <c r="W714" s="44"/>
      <c r="X714" s="44"/>
      <c r="Y714" s="44"/>
      <c r="Z714" s="44"/>
      <c r="AA714" s="44"/>
      <c r="AB714" s="44" t="s">
        <v>625</v>
      </c>
      <c r="AC714" s="44" t="s">
        <v>626</v>
      </c>
      <c r="AD714" s="44" t="s">
        <v>813</v>
      </c>
      <c r="AE714" s="44" t="s">
        <v>550</v>
      </c>
      <c r="AF714" s="11">
        <f t="shared" si="141"/>
        <v>0</v>
      </c>
      <c r="AG714" s="11">
        <f t="shared" si="142"/>
        <v>0</v>
      </c>
      <c r="AH714" s="11">
        <f t="shared" si="143"/>
        <v>0</v>
      </c>
      <c r="AI714" s="11">
        <f t="shared" si="144"/>
        <v>0</v>
      </c>
      <c r="AJ714" s="11">
        <f t="shared" si="145"/>
        <v>0</v>
      </c>
      <c r="AK714" s="11">
        <f t="shared" si="146"/>
        <v>0</v>
      </c>
      <c r="AL714" s="11" t="str">
        <f t="shared" si="147"/>
        <v/>
      </c>
      <c r="AM714" s="11" t="str">
        <f t="shared" si="148"/>
        <v/>
      </c>
      <c r="AN714" s="11" t="str">
        <f>IF(AND($O714=$B$4,OR($Q714="COMMUN",$Q714=$D$4),$R714="POS"),COUNTIFS($O$83:$O714,$B$4,$Q$83:$Q714,"COMMUN",$R$83:$R714,"POS")+COUNTIFS($O$83:$O714,$B$4,$Q$83:$Q714,$D$4,$R$83:$R714,"POS"),"")</f>
        <v/>
      </c>
      <c r="AO714" s="11" t="str">
        <f t="shared" si="149"/>
        <v/>
      </c>
      <c r="AP714" s="11" t="str">
        <f t="shared" si="150"/>
        <v/>
      </c>
      <c r="AQ714" s="11">
        <f t="shared" si="151"/>
        <v>0</v>
      </c>
    </row>
    <row r="715" spans="12:43" ht="21.95" customHeight="1">
      <c r="L715" s="46"/>
      <c r="M715" s="46"/>
      <c r="N715" s="44" t="s">
        <v>2116</v>
      </c>
      <c r="O715" s="44" t="s">
        <v>342</v>
      </c>
      <c r="P715" s="44">
        <v>3</v>
      </c>
      <c r="Q715" s="44" t="s">
        <v>51</v>
      </c>
      <c r="R715" s="44" t="s">
        <v>52</v>
      </c>
      <c r="S715" s="44">
        <v>0</v>
      </c>
      <c r="T715" s="44">
        <v>0</v>
      </c>
      <c r="U715" s="44" t="s">
        <v>620</v>
      </c>
      <c r="V715" s="44" t="s">
        <v>2117</v>
      </c>
      <c r="W715" s="44"/>
      <c r="X715" s="44"/>
      <c r="Y715" s="44"/>
      <c r="Z715" s="44"/>
      <c r="AA715" s="44"/>
      <c r="AB715" s="44" t="s">
        <v>625</v>
      </c>
      <c r="AC715" s="44" t="s">
        <v>626</v>
      </c>
      <c r="AD715" s="44" t="s">
        <v>813</v>
      </c>
      <c r="AE715" s="44" t="s">
        <v>550</v>
      </c>
      <c r="AF715" s="11">
        <f t="shared" si="141"/>
        <v>0</v>
      </c>
      <c r="AG715" s="11">
        <f t="shared" si="142"/>
        <v>0</v>
      </c>
      <c r="AH715" s="11">
        <f t="shared" si="143"/>
        <v>0</v>
      </c>
      <c r="AI715" s="11">
        <f t="shared" si="144"/>
        <v>0</v>
      </c>
      <c r="AJ715" s="11">
        <f t="shared" si="145"/>
        <v>0</v>
      </c>
      <c r="AK715" s="11">
        <f t="shared" si="146"/>
        <v>0</v>
      </c>
      <c r="AL715" s="11" t="str">
        <f t="shared" si="147"/>
        <v/>
      </c>
      <c r="AM715" s="11" t="str">
        <f t="shared" si="148"/>
        <v/>
      </c>
      <c r="AN715" s="11" t="str">
        <f>IF(AND($O715=$B$4,OR($Q715="COMMUN",$Q715=$D$4),$R715="POS"),COUNTIFS($O$83:$O715,$B$4,$Q$83:$Q715,"COMMUN",$R$83:$R715,"POS")+COUNTIFS($O$83:$O715,$B$4,$Q$83:$Q715,$D$4,$R$83:$R715,"POS"),"")</f>
        <v/>
      </c>
      <c r="AO715" s="11" t="str">
        <f t="shared" si="149"/>
        <v/>
      </c>
      <c r="AP715" s="11" t="str">
        <f t="shared" si="150"/>
        <v/>
      </c>
      <c r="AQ715" s="11">
        <f t="shared" si="151"/>
        <v>0</v>
      </c>
    </row>
    <row r="716" spans="12:43" ht="21.95" customHeight="1">
      <c r="L716" s="46"/>
      <c r="M716" s="46"/>
      <c r="N716" s="44" t="s">
        <v>2118</v>
      </c>
      <c r="O716" s="44" t="s">
        <v>342</v>
      </c>
      <c r="P716" s="44">
        <v>4</v>
      </c>
      <c r="Q716" s="44" t="s">
        <v>51</v>
      </c>
      <c r="R716" s="44" t="s">
        <v>52</v>
      </c>
      <c r="S716" s="44">
        <v>0</v>
      </c>
      <c r="T716" s="44">
        <v>0</v>
      </c>
      <c r="U716" s="44" t="s">
        <v>620</v>
      </c>
      <c r="V716" s="44" t="s">
        <v>2119</v>
      </c>
      <c r="W716" s="44"/>
      <c r="X716" s="44"/>
      <c r="Y716" s="44"/>
      <c r="Z716" s="44"/>
      <c r="AA716" s="44"/>
      <c r="AB716" s="44" t="s">
        <v>625</v>
      </c>
      <c r="AC716" s="44" t="s">
        <v>626</v>
      </c>
      <c r="AD716" s="44" t="s">
        <v>813</v>
      </c>
      <c r="AE716" s="44" t="s">
        <v>550</v>
      </c>
      <c r="AF716" s="11">
        <f t="shared" si="141"/>
        <v>0</v>
      </c>
      <c r="AG716" s="11">
        <f t="shared" si="142"/>
        <v>0</v>
      </c>
      <c r="AH716" s="11">
        <f t="shared" si="143"/>
        <v>0</v>
      </c>
      <c r="AI716" s="11">
        <f t="shared" si="144"/>
        <v>0</v>
      </c>
      <c r="AJ716" s="11">
        <f t="shared" si="145"/>
        <v>0</v>
      </c>
      <c r="AK716" s="11">
        <f t="shared" si="146"/>
        <v>0</v>
      </c>
      <c r="AL716" s="11" t="str">
        <f t="shared" si="147"/>
        <v/>
      </c>
      <c r="AM716" s="11" t="str">
        <f t="shared" si="148"/>
        <v/>
      </c>
      <c r="AN716" s="11" t="str">
        <f>IF(AND($O716=$B$4,OR($Q716="COMMUN",$Q716=$D$4),$R716="POS"),COUNTIFS($O$83:$O716,$B$4,$Q$83:$Q716,"COMMUN",$R$83:$R716,"POS")+COUNTIFS($O$83:$O716,$B$4,$Q$83:$Q716,$D$4,$R$83:$R716,"POS"),"")</f>
        <v/>
      </c>
      <c r="AO716" s="11" t="str">
        <f t="shared" si="149"/>
        <v/>
      </c>
      <c r="AP716" s="11" t="str">
        <f t="shared" si="150"/>
        <v/>
      </c>
      <c r="AQ716" s="11">
        <f t="shared" si="151"/>
        <v>0</v>
      </c>
    </row>
    <row r="717" spans="12:43" ht="21.95" customHeight="1">
      <c r="L717" s="46"/>
      <c r="M717" s="46"/>
      <c r="N717" s="44" t="s">
        <v>2120</v>
      </c>
      <c r="O717" s="44" t="s">
        <v>342</v>
      </c>
      <c r="P717" s="44">
        <v>5</v>
      </c>
      <c r="Q717" s="44" t="s">
        <v>51</v>
      </c>
      <c r="R717" s="44" t="s">
        <v>52</v>
      </c>
      <c r="S717" s="44">
        <v>0</v>
      </c>
      <c r="T717" s="44">
        <v>0</v>
      </c>
      <c r="U717" s="44" t="s">
        <v>620</v>
      </c>
      <c r="V717" s="44" t="s">
        <v>2121</v>
      </c>
      <c r="W717" s="44"/>
      <c r="X717" s="44"/>
      <c r="Y717" s="44"/>
      <c r="Z717" s="44"/>
      <c r="AA717" s="44"/>
      <c r="AB717" s="44" t="s">
        <v>625</v>
      </c>
      <c r="AC717" s="44" t="s">
        <v>626</v>
      </c>
      <c r="AD717" s="44" t="s">
        <v>813</v>
      </c>
      <c r="AE717" s="44" t="s">
        <v>550</v>
      </c>
      <c r="AF717" s="11">
        <f t="shared" si="141"/>
        <v>0</v>
      </c>
      <c r="AG717" s="11">
        <f t="shared" si="142"/>
        <v>0</v>
      </c>
      <c r="AH717" s="11">
        <f t="shared" si="143"/>
        <v>0</v>
      </c>
      <c r="AI717" s="11">
        <f t="shared" si="144"/>
        <v>0</v>
      </c>
      <c r="AJ717" s="11">
        <f t="shared" si="145"/>
        <v>0</v>
      </c>
      <c r="AK717" s="11">
        <f t="shared" si="146"/>
        <v>0</v>
      </c>
      <c r="AL717" s="11" t="str">
        <f t="shared" si="147"/>
        <v/>
      </c>
      <c r="AM717" s="11" t="str">
        <f t="shared" si="148"/>
        <v/>
      </c>
      <c r="AN717" s="11" t="str">
        <f>IF(AND($O717=$B$4,OR($Q717="COMMUN",$Q717=$D$4),$R717="POS"),COUNTIFS($O$83:$O717,$B$4,$Q$83:$Q717,"COMMUN",$R$83:$R717,"POS")+COUNTIFS($O$83:$O717,$B$4,$Q$83:$Q717,$D$4,$R$83:$R717,"POS"),"")</f>
        <v/>
      </c>
      <c r="AO717" s="11" t="str">
        <f t="shared" si="149"/>
        <v/>
      </c>
      <c r="AP717" s="11" t="str">
        <f t="shared" si="150"/>
        <v/>
      </c>
      <c r="AQ717" s="11">
        <f t="shared" si="151"/>
        <v>0</v>
      </c>
    </row>
    <row r="718" spans="12:43" ht="21.95" customHeight="1">
      <c r="L718" s="46"/>
      <c r="M718" s="46"/>
      <c r="N718" s="44" t="s">
        <v>2122</v>
      </c>
      <c r="O718" s="44" t="s">
        <v>344</v>
      </c>
      <c r="P718" s="44">
        <v>1</v>
      </c>
      <c r="Q718" s="44" t="s">
        <v>51</v>
      </c>
      <c r="R718" s="44" t="s">
        <v>52</v>
      </c>
      <c r="S718" s="44">
        <v>0</v>
      </c>
      <c r="T718" s="44">
        <v>0</v>
      </c>
      <c r="U718" s="44" t="s">
        <v>620</v>
      </c>
      <c r="V718" s="44" t="s">
        <v>2123</v>
      </c>
      <c r="W718" s="44"/>
      <c r="X718" s="44"/>
      <c r="Y718" s="44"/>
      <c r="Z718" s="44"/>
      <c r="AA718" s="44"/>
      <c r="AB718" s="44" t="s">
        <v>625</v>
      </c>
      <c r="AC718" s="44" t="s">
        <v>626</v>
      </c>
      <c r="AD718" s="44" t="s">
        <v>813</v>
      </c>
      <c r="AE718" s="44" t="s">
        <v>550</v>
      </c>
      <c r="AF718" s="11">
        <f t="shared" si="141"/>
        <v>0</v>
      </c>
      <c r="AG718" s="11">
        <f t="shared" si="142"/>
        <v>0</v>
      </c>
      <c r="AH718" s="11">
        <f t="shared" si="143"/>
        <v>0</v>
      </c>
      <c r="AI718" s="11">
        <f t="shared" si="144"/>
        <v>0</v>
      </c>
      <c r="AJ718" s="11">
        <f t="shared" si="145"/>
        <v>0</v>
      </c>
      <c r="AK718" s="11">
        <f t="shared" si="146"/>
        <v>0</v>
      </c>
      <c r="AL718" s="11" t="str">
        <f t="shared" si="147"/>
        <v/>
      </c>
      <c r="AM718" s="11" t="str">
        <f t="shared" si="148"/>
        <v/>
      </c>
      <c r="AN718" s="11" t="str">
        <f>IF(AND($O718=$B$4,OR($Q718="COMMUN",$Q718=$D$4),$R718="POS"),COUNTIFS($O$83:$O718,$B$4,$Q$83:$Q718,"COMMUN",$R$83:$R718,"POS")+COUNTIFS($O$83:$O718,$B$4,$Q$83:$Q718,$D$4,$R$83:$R718,"POS"),"")</f>
        <v/>
      </c>
      <c r="AO718" s="11" t="str">
        <f t="shared" si="149"/>
        <v/>
      </c>
      <c r="AP718" s="11" t="str">
        <f t="shared" si="150"/>
        <v/>
      </c>
      <c r="AQ718" s="11">
        <f t="shared" si="151"/>
        <v>0</v>
      </c>
    </row>
    <row r="719" spans="12:43" ht="21.95" customHeight="1">
      <c r="L719" s="46"/>
      <c r="M719" s="46"/>
      <c r="N719" s="44" t="s">
        <v>2124</v>
      </c>
      <c r="O719" s="44" t="s">
        <v>344</v>
      </c>
      <c r="P719" s="44">
        <v>2</v>
      </c>
      <c r="Q719" s="44" t="s">
        <v>51</v>
      </c>
      <c r="R719" s="44" t="s">
        <v>52</v>
      </c>
      <c r="S719" s="44">
        <v>0</v>
      </c>
      <c r="T719" s="44">
        <v>0</v>
      </c>
      <c r="U719" s="44" t="s">
        <v>620</v>
      </c>
      <c r="V719" s="44" t="s">
        <v>2125</v>
      </c>
      <c r="W719" s="44"/>
      <c r="X719" s="44"/>
      <c r="Y719" s="44"/>
      <c r="Z719" s="44"/>
      <c r="AA719" s="44"/>
      <c r="AB719" s="44" t="s">
        <v>625</v>
      </c>
      <c r="AC719" s="44" t="s">
        <v>626</v>
      </c>
      <c r="AD719" s="44" t="s">
        <v>813</v>
      </c>
      <c r="AE719" s="44" t="s">
        <v>550</v>
      </c>
      <c r="AF719" s="11">
        <f t="shared" si="141"/>
        <v>0</v>
      </c>
      <c r="AG719" s="11">
        <f t="shared" si="142"/>
        <v>0</v>
      </c>
      <c r="AH719" s="11">
        <f t="shared" si="143"/>
        <v>0</v>
      </c>
      <c r="AI719" s="11">
        <f t="shared" si="144"/>
        <v>0</v>
      </c>
      <c r="AJ719" s="11">
        <f t="shared" si="145"/>
        <v>0</v>
      </c>
      <c r="AK719" s="11">
        <f t="shared" si="146"/>
        <v>0</v>
      </c>
      <c r="AL719" s="11" t="str">
        <f t="shared" si="147"/>
        <v/>
      </c>
      <c r="AM719" s="11" t="str">
        <f t="shared" si="148"/>
        <v/>
      </c>
      <c r="AN719" s="11" t="str">
        <f>IF(AND($O719=$B$4,OR($Q719="COMMUN",$Q719=$D$4),$R719="POS"),COUNTIFS($O$83:$O719,$B$4,$Q$83:$Q719,"COMMUN",$R$83:$R719,"POS")+COUNTIFS($O$83:$O719,$B$4,$Q$83:$Q719,$D$4,$R$83:$R719,"POS"),"")</f>
        <v/>
      </c>
      <c r="AO719" s="11" t="str">
        <f t="shared" si="149"/>
        <v/>
      </c>
      <c r="AP719" s="11" t="str">
        <f t="shared" si="150"/>
        <v/>
      </c>
      <c r="AQ719" s="11">
        <f t="shared" si="151"/>
        <v>0</v>
      </c>
    </row>
    <row r="720" spans="12:43" ht="21.95" customHeight="1">
      <c r="L720" s="46"/>
      <c r="M720" s="46"/>
      <c r="N720" s="44" t="s">
        <v>2126</v>
      </c>
      <c r="O720" s="44" t="s">
        <v>344</v>
      </c>
      <c r="P720" s="44">
        <v>3</v>
      </c>
      <c r="Q720" s="44" t="s">
        <v>51</v>
      </c>
      <c r="R720" s="44" t="s">
        <v>52</v>
      </c>
      <c r="S720" s="44">
        <v>0</v>
      </c>
      <c r="T720" s="44">
        <v>0</v>
      </c>
      <c r="U720" s="44" t="s">
        <v>620</v>
      </c>
      <c r="V720" s="44" t="s">
        <v>2127</v>
      </c>
      <c r="W720" s="44"/>
      <c r="X720" s="44"/>
      <c r="Y720" s="44"/>
      <c r="Z720" s="44"/>
      <c r="AA720" s="44"/>
      <c r="AB720" s="44" t="s">
        <v>625</v>
      </c>
      <c r="AC720" s="44" t="s">
        <v>626</v>
      </c>
      <c r="AD720" s="44" t="s">
        <v>813</v>
      </c>
      <c r="AE720" s="44" t="s">
        <v>550</v>
      </c>
      <c r="AF720" s="11">
        <f t="shared" si="141"/>
        <v>0</v>
      </c>
      <c r="AG720" s="11">
        <f t="shared" si="142"/>
        <v>0</v>
      </c>
      <c r="AH720" s="11">
        <f t="shared" si="143"/>
        <v>0</v>
      </c>
      <c r="AI720" s="11">
        <f t="shared" si="144"/>
        <v>0</v>
      </c>
      <c r="AJ720" s="11">
        <f t="shared" si="145"/>
        <v>0</v>
      </c>
      <c r="AK720" s="11">
        <f t="shared" si="146"/>
        <v>0</v>
      </c>
      <c r="AL720" s="11" t="str">
        <f t="shared" si="147"/>
        <v/>
      </c>
      <c r="AM720" s="11" t="str">
        <f t="shared" si="148"/>
        <v/>
      </c>
      <c r="AN720" s="11" t="str">
        <f>IF(AND($O720=$B$4,OR($Q720="COMMUN",$Q720=$D$4),$R720="POS"),COUNTIFS($O$83:$O720,$B$4,$Q$83:$Q720,"COMMUN",$R$83:$R720,"POS")+COUNTIFS($O$83:$O720,$B$4,$Q$83:$Q720,$D$4,$R$83:$R720,"POS"),"")</f>
        <v/>
      </c>
      <c r="AO720" s="11" t="str">
        <f t="shared" si="149"/>
        <v/>
      </c>
      <c r="AP720" s="11" t="str">
        <f t="shared" si="150"/>
        <v/>
      </c>
      <c r="AQ720" s="11">
        <f t="shared" si="151"/>
        <v>0</v>
      </c>
    </row>
    <row r="721" spans="12:43" ht="21.95" customHeight="1">
      <c r="L721" s="46"/>
      <c r="M721" s="46"/>
      <c r="N721" s="44" t="s">
        <v>2128</v>
      </c>
      <c r="O721" s="44" t="s">
        <v>344</v>
      </c>
      <c r="P721" s="44">
        <v>4</v>
      </c>
      <c r="Q721" s="44" t="s">
        <v>51</v>
      </c>
      <c r="R721" s="44" t="s">
        <v>52</v>
      </c>
      <c r="S721" s="44">
        <v>0</v>
      </c>
      <c r="T721" s="44">
        <v>0</v>
      </c>
      <c r="U721" s="44" t="s">
        <v>620</v>
      </c>
      <c r="V721" s="44" t="s">
        <v>2129</v>
      </c>
      <c r="W721" s="44"/>
      <c r="X721" s="44"/>
      <c r="Y721" s="44"/>
      <c r="Z721" s="44"/>
      <c r="AA721" s="44"/>
      <c r="AB721" s="44" t="s">
        <v>625</v>
      </c>
      <c r="AC721" s="44" t="s">
        <v>626</v>
      </c>
      <c r="AD721" s="44" t="s">
        <v>813</v>
      </c>
      <c r="AE721" s="44" t="s">
        <v>550</v>
      </c>
      <c r="AF721" s="11">
        <f t="shared" si="141"/>
        <v>0</v>
      </c>
      <c r="AG721" s="11">
        <f t="shared" si="142"/>
        <v>0</v>
      </c>
      <c r="AH721" s="11">
        <f t="shared" si="143"/>
        <v>0</v>
      </c>
      <c r="AI721" s="11">
        <f t="shared" si="144"/>
        <v>0</v>
      </c>
      <c r="AJ721" s="11">
        <f t="shared" si="145"/>
        <v>0</v>
      </c>
      <c r="AK721" s="11">
        <f t="shared" si="146"/>
        <v>0</v>
      </c>
      <c r="AL721" s="11" t="str">
        <f t="shared" si="147"/>
        <v/>
      </c>
      <c r="AM721" s="11" t="str">
        <f t="shared" si="148"/>
        <v/>
      </c>
      <c r="AN721" s="11" t="str">
        <f>IF(AND($O721=$B$4,OR($Q721="COMMUN",$Q721=$D$4),$R721="POS"),COUNTIFS($O$83:$O721,$B$4,$Q$83:$Q721,"COMMUN",$R$83:$R721,"POS")+COUNTIFS($O$83:$O721,$B$4,$Q$83:$Q721,$D$4,$R$83:$R721,"POS"),"")</f>
        <v/>
      </c>
      <c r="AO721" s="11" t="str">
        <f t="shared" si="149"/>
        <v/>
      </c>
      <c r="AP721" s="11" t="str">
        <f t="shared" si="150"/>
        <v/>
      </c>
      <c r="AQ721" s="11">
        <f t="shared" si="151"/>
        <v>0</v>
      </c>
    </row>
    <row r="722" spans="12:43" ht="21.95" customHeight="1">
      <c r="L722" s="46"/>
      <c r="M722" s="46"/>
      <c r="N722" s="44" t="s">
        <v>2130</v>
      </c>
      <c r="O722" s="44" t="s">
        <v>344</v>
      </c>
      <c r="P722" s="44">
        <v>5</v>
      </c>
      <c r="Q722" s="44" t="s">
        <v>51</v>
      </c>
      <c r="R722" s="44" t="s">
        <v>52</v>
      </c>
      <c r="S722" s="44">
        <v>0</v>
      </c>
      <c r="T722" s="44">
        <v>0</v>
      </c>
      <c r="U722" s="44" t="s">
        <v>620</v>
      </c>
      <c r="V722" s="44" t="s">
        <v>2131</v>
      </c>
      <c r="W722" s="44"/>
      <c r="X722" s="44"/>
      <c r="Y722" s="44"/>
      <c r="Z722" s="44"/>
      <c r="AA722" s="44"/>
      <c r="AB722" s="44" t="s">
        <v>625</v>
      </c>
      <c r="AC722" s="44" t="s">
        <v>626</v>
      </c>
      <c r="AD722" s="44" t="s">
        <v>813</v>
      </c>
      <c r="AE722" s="44" t="s">
        <v>550</v>
      </c>
      <c r="AF722" s="11">
        <f t="shared" si="141"/>
        <v>0</v>
      </c>
      <c r="AG722" s="11">
        <f t="shared" si="142"/>
        <v>0</v>
      </c>
      <c r="AH722" s="11">
        <f t="shared" si="143"/>
        <v>0</v>
      </c>
      <c r="AI722" s="11">
        <f t="shared" si="144"/>
        <v>0</v>
      </c>
      <c r="AJ722" s="11">
        <f t="shared" si="145"/>
        <v>0</v>
      </c>
      <c r="AK722" s="11">
        <f t="shared" si="146"/>
        <v>0</v>
      </c>
      <c r="AL722" s="11" t="str">
        <f t="shared" si="147"/>
        <v/>
      </c>
      <c r="AM722" s="11" t="str">
        <f t="shared" si="148"/>
        <v/>
      </c>
      <c r="AN722" s="11" t="str">
        <f>IF(AND($O722=$B$4,OR($Q722="COMMUN",$Q722=$D$4),$R722="POS"),COUNTIFS($O$83:$O722,$B$4,$Q$83:$Q722,"COMMUN",$R$83:$R722,"POS")+COUNTIFS($O$83:$O722,$B$4,$Q$83:$Q722,$D$4,$R$83:$R722,"POS"),"")</f>
        <v/>
      </c>
      <c r="AO722" s="11" t="str">
        <f t="shared" si="149"/>
        <v/>
      </c>
      <c r="AP722" s="11" t="str">
        <f t="shared" si="150"/>
        <v/>
      </c>
      <c r="AQ722" s="11">
        <f t="shared" si="151"/>
        <v>0</v>
      </c>
    </row>
    <row r="723" spans="12:43" ht="21.95" customHeight="1">
      <c r="L723" s="46"/>
      <c r="M723" s="46"/>
      <c r="N723" s="44" t="s">
        <v>2132</v>
      </c>
      <c r="O723" s="44" t="s">
        <v>346</v>
      </c>
      <c r="P723" s="44">
        <v>1</v>
      </c>
      <c r="Q723" s="44" t="s">
        <v>51</v>
      </c>
      <c r="R723" s="44" t="s">
        <v>52</v>
      </c>
      <c r="S723" s="44">
        <v>0</v>
      </c>
      <c r="T723" s="44">
        <v>0</v>
      </c>
      <c r="U723" s="44" t="s">
        <v>620</v>
      </c>
      <c r="V723" s="44" t="s">
        <v>2133</v>
      </c>
      <c r="W723" s="44"/>
      <c r="X723" s="44"/>
      <c r="Y723" s="44"/>
      <c r="Z723" s="44"/>
      <c r="AA723" s="44"/>
      <c r="AB723" s="44" t="s">
        <v>625</v>
      </c>
      <c r="AC723" s="44" t="s">
        <v>626</v>
      </c>
      <c r="AD723" s="44" t="s">
        <v>813</v>
      </c>
      <c r="AE723" s="44" t="s">
        <v>550</v>
      </c>
      <c r="AF723" s="11">
        <f t="shared" ref="AF723:AF786" si="152">IF($O723="","",IF(SUMPRODUCT(--($W723:$AA723&lt;&gt;""),--ISNUMBER(SEARCH(" "&amp;$W723:$AA723&amp;" "," "&amp;$K$19&amp;" ")))&gt;0,1,0))</f>
        <v>0</v>
      </c>
      <c r="AG723" s="11">
        <f t="shared" ref="AG723:AG786" si="153">IF($O723="","",IF(SUMPRODUCT(--($W723:$AA723&lt;&gt;""),--ISNUMBER(SEARCH(" "&amp;$W723:$AA723&amp;" "," "&amp;$K$20&amp;" ")))&gt;0,1,0))</f>
        <v>0</v>
      </c>
      <c r="AH723" s="11">
        <f t="shared" ref="AH723:AH786" si="154">IF(AND($AF723=1,OR($Q723="COMMUN",$Q723="CFA"),$R723="POS"),$S723,0)</f>
        <v>0</v>
      </c>
      <c r="AI723" s="11">
        <f t="shared" ref="AI723:AI786" si="155">IF(AND($AF723=1,OR($Q723="COMMUN",$Q723="PRO"),$R723="POS"),$T723,0)</f>
        <v>0</v>
      </c>
      <c r="AJ723" s="11">
        <f t="shared" ref="AJ723:AJ786" si="156">IF(AND($AG723=1,OR($Q723="COMMUN",$Q723="CFA"),$R723="POS"),$S723,0)</f>
        <v>0</v>
      </c>
      <c r="AK723" s="11">
        <f t="shared" ref="AK723:AK786" si="157">IF(AND($AG723=1,OR($Q723="COMMUN",$Q723="PRO"),$R723="POS"),$T723,0)</f>
        <v>0</v>
      </c>
      <c r="AL723" s="11" t="str">
        <f t="shared" ref="AL723:AL786" si="158">IF($O723&lt;&gt;$B$4,"",IF($R723="POS",IF($AF723=1,"Détecté","À compléter"),IF($AF723=1,"Alerte détectée","Non détecté")))</f>
        <v/>
      </c>
      <c r="AM723" s="11" t="str">
        <f t="shared" ref="AM723:AM786" si="159">IF($O723&lt;&gt;$B$4,"",IF($R723="POS",IF($AG723=1,"Détecté","À compléter"),IF($AG723=1,"Alerte détectée","Non détecté")))</f>
        <v/>
      </c>
      <c r="AN723" s="11" t="str">
        <f>IF(AND($O723=$B$4,OR($Q723="COMMUN",$Q723=$D$4),$R723="POS"),COUNTIFS($O$83:$O723,$B$4,$Q$83:$Q723,"COMMUN",$R$83:$R723,"POS")+COUNTIFS($O$83:$O723,$B$4,$Q$83:$Q723,$D$4,$R$83:$R723,"POS"),"")</f>
        <v/>
      </c>
      <c r="AO723" s="11" t="str">
        <f t="shared" ref="AO723:AO786" si="160">IF(AND($O723=$B$4,$AF723=1,OR($R723="NEG",$R723="EXCL")),"⚠","")</f>
        <v/>
      </c>
      <c r="AP723" s="11" t="str">
        <f t="shared" ref="AP723:AP786" si="161">IF(AND($O723=$B$4,$AG723=1,OR($R723="NEG",$R723="EXCL")),"⚠","")</f>
        <v/>
      </c>
      <c r="AQ723" s="11">
        <f t="shared" ref="AQ723:AQ786" si="162">COUNTIF($W723:$AA723,"&lt;&gt;")</f>
        <v>0</v>
      </c>
    </row>
    <row r="724" spans="12:43" ht="21.95" customHeight="1">
      <c r="L724" s="46"/>
      <c r="M724" s="46"/>
      <c r="N724" s="44" t="s">
        <v>2134</v>
      </c>
      <c r="O724" s="44" t="s">
        <v>346</v>
      </c>
      <c r="P724" s="44">
        <v>2</v>
      </c>
      <c r="Q724" s="44" t="s">
        <v>51</v>
      </c>
      <c r="R724" s="44" t="s">
        <v>52</v>
      </c>
      <c r="S724" s="44">
        <v>0</v>
      </c>
      <c r="T724" s="44">
        <v>0</v>
      </c>
      <c r="U724" s="44" t="s">
        <v>620</v>
      </c>
      <c r="V724" s="44" t="s">
        <v>2135</v>
      </c>
      <c r="W724" s="44"/>
      <c r="X724" s="44"/>
      <c r="Y724" s="44"/>
      <c r="Z724" s="44"/>
      <c r="AA724" s="44"/>
      <c r="AB724" s="44" t="s">
        <v>625</v>
      </c>
      <c r="AC724" s="44" t="s">
        <v>626</v>
      </c>
      <c r="AD724" s="44" t="s">
        <v>813</v>
      </c>
      <c r="AE724" s="44" t="s">
        <v>550</v>
      </c>
      <c r="AF724" s="11">
        <f t="shared" si="152"/>
        <v>0</v>
      </c>
      <c r="AG724" s="11">
        <f t="shared" si="153"/>
        <v>0</v>
      </c>
      <c r="AH724" s="11">
        <f t="shared" si="154"/>
        <v>0</v>
      </c>
      <c r="AI724" s="11">
        <f t="shared" si="155"/>
        <v>0</v>
      </c>
      <c r="AJ724" s="11">
        <f t="shared" si="156"/>
        <v>0</v>
      </c>
      <c r="AK724" s="11">
        <f t="shared" si="157"/>
        <v>0</v>
      </c>
      <c r="AL724" s="11" t="str">
        <f t="shared" si="158"/>
        <v/>
      </c>
      <c r="AM724" s="11" t="str">
        <f t="shared" si="159"/>
        <v/>
      </c>
      <c r="AN724" s="11" t="str">
        <f>IF(AND($O724=$B$4,OR($Q724="COMMUN",$Q724=$D$4),$R724="POS"),COUNTIFS($O$83:$O724,$B$4,$Q$83:$Q724,"COMMUN",$R$83:$R724,"POS")+COUNTIFS($O$83:$O724,$B$4,$Q$83:$Q724,$D$4,$R$83:$R724,"POS"),"")</f>
        <v/>
      </c>
      <c r="AO724" s="11" t="str">
        <f t="shared" si="160"/>
        <v/>
      </c>
      <c r="AP724" s="11" t="str">
        <f t="shared" si="161"/>
        <v/>
      </c>
      <c r="AQ724" s="11">
        <f t="shared" si="162"/>
        <v>0</v>
      </c>
    </row>
    <row r="725" spans="12:43" ht="21.95" customHeight="1">
      <c r="L725" s="46"/>
      <c r="M725" s="46"/>
      <c r="N725" s="44" t="s">
        <v>2136</v>
      </c>
      <c r="O725" s="44" t="s">
        <v>346</v>
      </c>
      <c r="P725" s="44">
        <v>3</v>
      </c>
      <c r="Q725" s="44" t="s">
        <v>51</v>
      </c>
      <c r="R725" s="44" t="s">
        <v>52</v>
      </c>
      <c r="S725" s="44">
        <v>0</v>
      </c>
      <c r="T725" s="44">
        <v>0</v>
      </c>
      <c r="U725" s="44" t="s">
        <v>620</v>
      </c>
      <c r="V725" s="44" t="s">
        <v>2137</v>
      </c>
      <c r="W725" s="44"/>
      <c r="X725" s="44"/>
      <c r="Y725" s="44"/>
      <c r="Z725" s="44"/>
      <c r="AA725" s="44"/>
      <c r="AB725" s="44" t="s">
        <v>625</v>
      </c>
      <c r="AC725" s="44" t="s">
        <v>626</v>
      </c>
      <c r="AD725" s="44" t="s">
        <v>813</v>
      </c>
      <c r="AE725" s="44" t="s">
        <v>550</v>
      </c>
      <c r="AF725" s="11">
        <f t="shared" si="152"/>
        <v>0</v>
      </c>
      <c r="AG725" s="11">
        <f t="shared" si="153"/>
        <v>0</v>
      </c>
      <c r="AH725" s="11">
        <f t="shared" si="154"/>
        <v>0</v>
      </c>
      <c r="AI725" s="11">
        <f t="shared" si="155"/>
        <v>0</v>
      </c>
      <c r="AJ725" s="11">
        <f t="shared" si="156"/>
        <v>0</v>
      </c>
      <c r="AK725" s="11">
        <f t="shared" si="157"/>
        <v>0</v>
      </c>
      <c r="AL725" s="11" t="str">
        <f t="shared" si="158"/>
        <v/>
      </c>
      <c r="AM725" s="11" t="str">
        <f t="shared" si="159"/>
        <v/>
      </c>
      <c r="AN725" s="11" t="str">
        <f>IF(AND($O725=$B$4,OR($Q725="COMMUN",$Q725=$D$4),$R725="POS"),COUNTIFS($O$83:$O725,$B$4,$Q$83:$Q725,"COMMUN",$R$83:$R725,"POS")+COUNTIFS($O$83:$O725,$B$4,$Q$83:$Q725,$D$4,$R$83:$R725,"POS"),"")</f>
        <v/>
      </c>
      <c r="AO725" s="11" t="str">
        <f t="shared" si="160"/>
        <v/>
      </c>
      <c r="AP725" s="11" t="str">
        <f t="shared" si="161"/>
        <v/>
      </c>
      <c r="AQ725" s="11">
        <f t="shared" si="162"/>
        <v>0</v>
      </c>
    </row>
    <row r="726" spans="12:43" ht="21.95" customHeight="1">
      <c r="L726" s="46"/>
      <c r="M726" s="46"/>
      <c r="N726" s="44" t="s">
        <v>2138</v>
      </c>
      <c r="O726" s="44" t="s">
        <v>346</v>
      </c>
      <c r="P726" s="44">
        <v>4</v>
      </c>
      <c r="Q726" s="44" t="s">
        <v>51</v>
      </c>
      <c r="R726" s="44" t="s">
        <v>52</v>
      </c>
      <c r="S726" s="44">
        <v>0</v>
      </c>
      <c r="T726" s="44">
        <v>0</v>
      </c>
      <c r="U726" s="44" t="s">
        <v>620</v>
      </c>
      <c r="V726" s="44" t="s">
        <v>2139</v>
      </c>
      <c r="W726" s="44"/>
      <c r="X726" s="44"/>
      <c r="Y726" s="44"/>
      <c r="Z726" s="44"/>
      <c r="AA726" s="44"/>
      <c r="AB726" s="44" t="s">
        <v>625</v>
      </c>
      <c r="AC726" s="44" t="s">
        <v>626</v>
      </c>
      <c r="AD726" s="44" t="s">
        <v>813</v>
      </c>
      <c r="AE726" s="44" t="s">
        <v>550</v>
      </c>
      <c r="AF726" s="11">
        <f t="shared" si="152"/>
        <v>0</v>
      </c>
      <c r="AG726" s="11">
        <f t="shared" si="153"/>
        <v>0</v>
      </c>
      <c r="AH726" s="11">
        <f t="shared" si="154"/>
        <v>0</v>
      </c>
      <c r="AI726" s="11">
        <f t="shared" si="155"/>
        <v>0</v>
      </c>
      <c r="AJ726" s="11">
        <f t="shared" si="156"/>
        <v>0</v>
      </c>
      <c r="AK726" s="11">
        <f t="shared" si="157"/>
        <v>0</v>
      </c>
      <c r="AL726" s="11" t="str">
        <f t="shared" si="158"/>
        <v/>
      </c>
      <c r="AM726" s="11" t="str">
        <f t="shared" si="159"/>
        <v/>
      </c>
      <c r="AN726" s="11" t="str">
        <f>IF(AND($O726=$B$4,OR($Q726="COMMUN",$Q726=$D$4),$R726="POS"),COUNTIFS($O$83:$O726,$B$4,$Q$83:$Q726,"COMMUN",$R$83:$R726,"POS")+COUNTIFS($O$83:$O726,$B$4,$Q$83:$Q726,$D$4,$R$83:$R726,"POS"),"")</f>
        <v/>
      </c>
      <c r="AO726" s="11" t="str">
        <f t="shared" si="160"/>
        <v/>
      </c>
      <c r="AP726" s="11" t="str">
        <f t="shared" si="161"/>
        <v/>
      </c>
      <c r="AQ726" s="11">
        <f t="shared" si="162"/>
        <v>0</v>
      </c>
    </row>
    <row r="727" spans="12:43" ht="21.95" customHeight="1">
      <c r="L727" s="46"/>
      <c r="M727" s="46"/>
      <c r="N727" s="44" t="s">
        <v>2140</v>
      </c>
      <c r="O727" s="44" t="s">
        <v>346</v>
      </c>
      <c r="P727" s="44">
        <v>5</v>
      </c>
      <c r="Q727" s="44" t="s">
        <v>51</v>
      </c>
      <c r="R727" s="44" t="s">
        <v>52</v>
      </c>
      <c r="S727" s="44">
        <v>0</v>
      </c>
      <c r="T727" s="44">
        <v>0</v>
      </c>
      <c r="U727" s="44" t="s">
        <v>620</v>
      </c>
      <c r="V727" s="44" t="s">
        <v>2141</v>
      </c>
      <c r="W727" s="44"/>
      <c r="X727" s="44"/>
      <c r="Y727" s="44"/>
      <c r="Z727" s="44"/>
      <c r="AA727" s="44"/>
      <c r="AB727" s="44" t="s">
        <v>625</v>
      </c>
      <c r="AC727" s="44" t="s">
        <v>626</v>
      </c>
      <c r="AD727" s="44" t="s">
        <v>813</v>
      </c>
      <c r="AE727" s="44" t="s">
        <v>550</v>
      </c>
      <c r="AF727" s="11">
        <f t="shared" si="152"/>
        <v>0</v>
      </c>
      <c r="AG727" s="11">
        <f t="shared" si="153"/>
        <v>0</v>
      </c>
      <c r="AH727" s="11">
        <f t="shared" si="154"/>
        <v>0</v>
      </c>
      <c r="AI727" s="11">
        <f t="shared" si="155"/>
        <v>0</v>
      </c>
      <c r="AJ727" s="11">
        <f t="shared" si="156"/>
        <v>0</v>
      </c>
      <c r="AK727" s="11">
        <f t="shared" si="157"/>
        <v>0</v>
      </c>
      <c r="AL727" s="11" t="str">
        <f t="shared" si="158"/>
        <v/>
      </c>
      <c r="AM727" s="11" t="str">
        <f t="shared" si="159"/>
        <v/>
      </c>
      <c r="AN727" s="11" t="str">
        <f>IF(AND($O727=$B$4,OR($Q727="COMMUN",$Q727=$D$4),$R727="POS"),COUNTIFS($O$83:$O727,$B$4,$Q$83:$Q727,"COMMUN",$R$83:$R727,"POS")+COUNTIFS($O$83:$O727,$B$4,$Q$83:$Q727,$D$4,$R$83:$R727,"POS"),"")</f>
        <v/>
      </c>
      <c r="AO727" s="11" t="str">
        <f t="shared" si="160"/>
        <v/>
      </c>
      <c r="AP727" s="11" t="str">
        <f t="shared" si="161"/>
        <v/>
      </c>
      <c r="AQ727" s="11">
        <f t="shared" si="162"/>
        <v>0</v>
      </c>
    </row>
    <row r="728" spans="12:43" ht="21.95" customHeight="1">
      <c r="L728" s="46"/>
      <c r="M728" s="46"/>
      <c r="N728" s="44" t="s">
        <v>2142</v>
      </c>
      <c r="O728" s="44" t="s">
        <v>350</v>
      </c>
      <c r="P728" s="44">
        <v>1</v>
      </c>
      <c r="Q728" s="44" t="s">
        <v>51</v>
      </c>
      <c r="R728" s="44" t="s">
        <v>52</v>
      </c>
      <c r="S728" s="44">
        <v>0</v>
      </c>
      <c r="T728" s="44">
        <v>0</v>
      </c>
      <c r="U728" s="44" t="s">
        <v>620</v>
      </c>
      <c r="V728" s="44" t="s">
        <v>2143</v>
      </c>
      <c r="W728" s="44"/>
      <c r="X728" s="44"/>
      <c r="Y728" s="44"/>
      <c r="Z728" s="44"/>
      <c r="AA728" s="44"/>
      <c r="AB728" s="44" t="s">
        <v>625</v>
      </c>
      <c r="AC728" s="44" t="s">
        <v>626</v>
      </c>
      <c r="AD728" s="44" t="s">
        <v>813</v>
      </c>
      <c r="AE728" s="44" t="s">
        <v>550</v>
      </c>
      <c r="AF728" s="11">
        <f t="shared" si="152"/>
        <v>0</v>
      </c>
      <c r="AG728" s="11">
        <f t="shared" si="153"/>
        <v>0</v>
      </c>
      <c r="AH728" s="11">
        <f t="shared" si="154"/>
        <v>0</v>
      </c>
      <c r="AI728" s="11">
        <f t="shared" si="155"/>
        <v>0</v>
      </c>
      <c r="AJ728" s="11">
        <f t="shared" si="156"/>
        <v>0</v>
      </c>
      <c r="AK728" s="11">
        <f t="shared" si="157"/>
        <v>0</v>
      </c>
      <c r="AL728" s="11" t="str">
        <f t="shared" si="158"/>
        <v/>
      </c>
      <c r="AM728" s="11" t="str">
        <f t="shared" si="159"/>
        <v/>
      </c>
      <c r="AN728" s="11" t="str">
        <f>IF(AND($O728=$B$4,OR($Q728="COMMUN",$Q728=$D$4),$R728="POS"),COUNTIFS($O$83:$O728,$B$4,$Q$83:$Q728,"COMMUN",$R$83:$R728,"POS")+COUNTIFS($O$83:$O728,$B$4,$Q$83:$Q728,$D$4,$R$83:$R728,"POS"),"")</f>
        <v/>
      </c>
      <c r="AO728" s="11" t="str">
        <f t="shared" si="160"/>
        <v/>
      </c>
      <c r="AP728" s="11" t="str">
        <f t="shared" si="161"/>
        <v/>
      </c>
      <c r="AQ728" s="11">
        <f t="shared" si="162"/>
        <v>0</v>
      </c>
    </row>
    <row r="729" spans="12:43" ht="21.95" customHeight="1">
      <c r="L729" s="46"/>
      <c r="M729" s="46"/>
      <c r="N729" s="44" t="s">
        <v>2144</v>
      </c>
      <c r="O729" s="44" t="s">
        <v>350</v>
      </c>
      <c r="P729" s="44">
        <v>2</v>
      </c>
      <c r="Q729" s="44" t="s">
        <v>51</v>
      </c>
      <c r="R729" s="44" t="s">
        <v>52</v>
      </c>
      <c r="S729" s="44">
        <v>0</v>
      </c>
      <c r="T729" s="44">
        <v>0</v>
      </c>
      <c r="U729" s="44" t="s">
        <v>620</v>
      </c>
      <c r="V729" s="44" t="s">
        <v>2145</v>
      </c>
      <c r="W729" s="44"/>
      <c r="X729" s="44"/>
      <c r="Y729" s="44"/>
      <c r="Z729" s="44"/>
      <c r="AA729" s="44"/>
      <c r="AB729" s="44" t="s">
        <v>625</v>
      </c>
      <c r="AC729" s="44" t="s">
        <v>626</v>
      </c>
      <c r="AD729" s="44" t="s">
        <v>813</v>
      </c>
      <c r="AE729" s="44" t="s">
        <v>550</v>
      </c>
      <c r="AF729" s="11">
        <f t="shared" si="152"/>
        <v>0</v>
      </c>
      <c r="AG729" s="11">
        <f t="shared" si="153"/>
        <v>0</v>
      </c>
      <c r="AH729" s="11">
        <f t="shared" si="154"/>
        <v>0</v>
      </c>
      <c r="AI729" s="11">
        <f t="shared" si="155"/>
        <v>0</v>
      </c>
      <c r="AJ729" s="11">
        <f t="shared" si="156"/>
        <v>0</v>
      </c>
      <c r="AK729" s="11">
        <f t="shared" si="157"/>
        <v>0</v>
      </c>
      <c r="AL729" s="11" t="str">
        <f t="shared" si="158"/>
        <v/>
      </c>
      <c r="AM729" s="11" t="str">
        <f t="shared" si="159"/>
        <v/>
      </c>
      <c r="AN729" s="11" t="str">
        <f>IF(AND($O729=$B$4,OR($Q729="COMMUN",$Q729=$D$4),$R729="POS"),COUNTIFS($O$83:$O729,$B$4,$Q$83:$Q729,"COMMUN",$R$83:$R729,"POS")+COUNTIFS($O$83:$O729,$B$4,$Q$83:$Q729,$D$4,$R$83:$R729,"POS"),"")</f>
        <v/>
      </c>
      <c r="AO729" s="11" t="str">
        <f t="shared" si="160"/>
        <v/>
      </c>
      <c r="AP729" s="11" t="str">
        <f t="shared" si="161"/>
        <v/>
      </c>
      <c r="AQ729" s="11">
        <f t="shared" si="162"/>
        <v>0</v>
      </c>
    </row>
    <row r="730" spans="12:43" ht="21.95" customHeight="1">
      <c r="L730" s="46"/>
      <c r="M730" s="46"/>
      <c r="N730" s="44" t="s">
        <v>2146</v>
      </c>
      <c r="O730" s="44" t="s">
        <v>350</v>
      </c>
      <c r="P730" s="44">
        <v>3</v>
      </c>
      <c r="Q730" s="44" t="s">
        <v>51</v>
      </c>
      <c r="R730" s="44" t="s">
        <v>52</v>
      </c>
      <c r="S730" s="44">
        <v>0</v>
      </c>
      <c r="T730" s="44">
        <v>0</v>
      </c>
      <c r="U730" s="44" t="s">
        <v>620</v>
      </c>
      <c r="V730" s="44" t="s">
        <v>2147</v>
      </c>
      <c r="W730" s="44"/>
      <c r="X730" s="44"/>
      <c r="Y730" s="44"/>
      <c r="Z730" s="44"/>
      <c r="AA730" s="44"/>
      <c r="AB730" s="44" t="s">
        <v>625</v>
      </c>
      <c r="AC730" s="44" t="s">
        <v>626</v>
      </c>
      <c r="AD730" s="44" t="s">
        <v>813</v>
      </c>
      <c r="AE730" s="44" t="s">
        <v>550</v>
      </c>
      <c r="AF730" s="11">
        <f t="shared" si="152"/>
        <v>0</v>
      </c>
      <c r="AG730" s="11">
        <f t="shared" si="153"/>
        <v>0</v>
      </c>
      <c r="AH730" s="11">
        <f t="shared" si="154"/>
        <v>0</v>
      </c>
      <c r="AI730" s="11">
        <f t="shared" si="155"/>
        <v>0</v>
      </c>
      <c r="AJ730" s="11">
        <f t="shared" si="156"/>
        <v>0</v>
      </c>
      <c r="AK730" s="11">
        <f t="shared" si="157"/>
        <v>0</v>
      </c>
      <c r="AL730" s="11" t="str">
        <f t="shared" si="158"/>
        <v/>
      </c>
      <c r="AM730" s="11" t="str">
        <f t="shared" si="159"/>
        <v/>
      </c>
      <c r="AN730" s="11" t="str">
        <f>IF(AND($O730=$B$4,OR($Q730="COMMUN",$Q730=$D$4),$R730="POS"),COUNTIFS($O$83:$O730,$B$4,$Q$83:$Q730,"COMMUN",$R$83:$R730,"POS")+COUNTIFS($O$83:$O730,$B$4,$Q$83:$Q730,$D$4,$R$83:$R730,"POS"),"")</f>
        <v/>
      </c>
      <c r="AO730" s="11" t="str">
        <f t="shared" si="160"/>
        <v/>
      </c>
      <c r="AP730" s="11" t="str">
        <f t="shared" si="161"/>
        <v/>
      </c>
      <c r="AQ730" s="11">
        <f t="shared" si="162"/>
        <v>0</v>
      </c>
    </row>
    <row r="731" spans="12:43" ht="21.95" customHeight="1">
      <c r="L731" s="46"/>
      <c r="M731" s="46"/>
      <c r="N731" s="44" t="s">
        <v>2148</v>
      </c>
      <c r="O731" s="44" t="s">
        <v>350</v>
      </c>
      <c r="P731" s="44">
        <v>4</v>
      </c>
      <c r="Q731" s="44" t="s">
        <v>51</v>
      </c>
      <c r="R731" s="44" t="s">
        <v>52</v>
      </c>
      <c r="S731" s="44">
        <v>0</v>
      </c>
      <c r="T731" s="44">
        <v>0</v>
      </c>
      <c r="U731" s="44" t="s">
        <v>620</v>
      </c>
      <c r="V731" s="44" t="s">
        <v>2149</v>
      </c>
      <c r="W731" s="44"/>
      <c r="X731" s="44"/>
      <c r="Y731" s="44"/>
      <c r="Z731" s="44"/>
      <c r="AA731" s="44"/>
      <c r="AB731" s="44" t="s">
        <v>625</v>
      </c>
      <c r="AC731" s="44" t="s">
        <v>626</v>
      </c>
      <c r="AD731" s="44" t="s">
        <v>813</v>
      </c>
      <c r="AE731" s="44" t="s">
        <v>550</v>
      </c>
      <c r="AF731" s="11">
        <f t="shared" si="152"/>
        <v>0</v>
      </c>
      <c r="AG731" s="11">
        <f t="shared" si="153"/>
        <v>0</v>
      </c>
      <c r="AH731" s="11">
        <f t="shared" si="154"/>
        <v>0</v>
      </c>
      <c r="AI731" s="11">
        <f t="shared" si="155"/>
        <v>0</v>
      </c>
      <c r="AJ731" s="11">
        <f t="shared" si="156"/>
        <v>0</v>
      </c>
      <c r="AK731" s="11">
        <f t="shared" si="157"/>
        <v>0</v>
      </c>
      <c r="AL731" s="11" t="str">
        <f t="shared" si="158"/>
        <v/>
      </c>
      <c r="AM731" s="11" t="str">
        <f t="shared" si="159"/>
        <v/>
      </c>
      <c r="AN731" s="11" t="str">
        <f>IF(AND($O731=$B$4,OR($Q731="COMMUN",$Q731=$D$4),$R731="POS"),COUNTIFS($O$83:$O731,$B$4,$Q$83:$Q731,"COMMUN",$R$83:$R731,"POS")+COUNTIFS($O$83:$O731,$B$4,$Q$83:$Q731,$D$4,$R$83:$R731,"POS"),"")</f>
        <v/>
      </c>
      <c r="AO731" s="11" t="str">
        <f t="shared" si="160"/>
        <v/>
      </c>
      <c r="AP731" s="11" t="str">
        <f t="shared" si="161"/>
        <v/>
      </c>
      <c r="AQ731" s="11">
        <f t="shared" si="162"/>
        <v>0</v>
      </c>
    </row>
    <row r="732" spans="12:43" ht="21.95" customHeight="1">
      <c r="L732" s="46"/>
      <c r="M732" s="46"/>
      <c r="N732" s="44" t="s">
        <v>2150</v>
      </c>
      <c r="O732" s="44" t="s">
        <v>350</v>
      </c>
      <c r="P732" s="44">
        <v>5</v>
      </c>
      <c r="Q732" s="44" t="s">
        <v>51</v>
      </c>
      <c r="R732" s="44" t="s">
        <v>52</v>
      </c>
      <c r="S732" s="44">
        <v>0</v>
      </c>
      <c r="T732" s="44">
        <v>0</v>
      </c>
      <c r="U732" s="44" t="s">
        <v>620</v>
      </c>
      <c r="V732" s="44" t="s">
        <v>2151</v>
      </c>
      <c r="W732" s="44"/>
      <c r="X732" s="44"/>
      <c r="Y732" s="44"/>
      <c r="Z732" s="44"/>
      <c r="AA732" s="44"/>
      <c r="AB732" s="44" t="s">
        <v>625</v>
      </c>
      <c r="AC732" s="44" t="s">
        <v>626</v>
      </c>
      <c r="AD732" s="44" t="s">
        <v>813</v>
      </c>
      <c r="AE732" s="44" t="s">
        <v>550</v>
      </c>
      <c r="AF732" s="11">
        <f t="shared" si="152"/>
        <v>0</v>
      </c>
      <c r="AG732" s="11">
        <f t="shared" si="153"/>
        <v>0</v>
      </c>
      <c r="AH732" s="11">
        <f t="shared" si="154"/>
        <v>0</v>
      </c>
      <c r="AI732" s="11">
        <f t="shared" si="155"/>
        <v>0</v>
      </c>
      <c r="AJ732" s="11">
        <f t="shared" si="156"/>
        <v>0</v>
      </c>
      <c r="AK732" s="11">
        <f t="shared" si="157"/>
        <v>0</v>
      </c>
      <c r="AL732" s="11" t="str">
        <f t="shared" si="158"/>
        <v/>
      </c>
      <c r="AM732" s="11" t="str">
        <f t="shared" si="159"/>
        <v/>
      </c>
      <c r="AN732" s="11" t="str">
        <f>IF(AND($O732=$B$4,OR($Q732="COMMUN",$Q732=$D$4),$R732="POS"),COUNTIFS($O$83:$O732,$B$4,$Q$83:$Q732,"COMMUN",$R$83:$R732,"POS")+COUNTIFS($O$83:$O732,$B$4,$Q$83:$Q732,$D$4,$R$83:$R732,"POS"),"")</f>
        <v/>
      </c>
      <c r="AO732" s="11" t="str">
        <f t="shared" si="160"/>
        <v/>
      </c>
      <c r="AP732" s="11" t="str">
        <f t="shared" si="161"/>
        <v/>
      </c>
      <c r="AQ732" s="11">
        <f t="shared" si="162"/>
        <v>0</v>
      </c>
    </row>
    <row r="733" spans="12:43" ht="21.95" customHeight="1">
      <c r="L733" s="46"/>
      <c r="M733" s="46"/>
      <c r="N733" s="44" t="s">
        <v>2152</v>
      </c>
      <c r="O733" s="44" t="s">
        <v>352</v>
      </c>
      <c r="P733" s="44">
        <v>1</v>
      </c>
      <c r="Q733" s="44" t="s">
        <v>51</v>
      </c>
      <c r="R733" s="44" t="s">
        <v>52</v>
      </c>
      <c r="S733" s="44">
        <v>0</v>
      </c>
      <c r="T733" s="44">
        <v>0</v>
      </c>
      <c r="U733" s="44" t="s">
        <v>620</v>
      </c>
      <c r="V733" s="44" t="s">
        <v>2153</v>
      </c>
      <c r="W733" s="44"/>
      <c r="X733" s="44"/>
      <c r="Y733" s="44"/>
      <c r="Z733" s="44"/>
      <c r="AA733" s="44"/>
      <c r="AB733" s="44" t="s">
        <v>625</v>
      </c>
      <c r="AC733" s="44" t="s">
        <v>626</v>
      </c>
      <c r="AD733" s="44" t="s">
        <v>813</v>
      </c>
      <c r="AE733" s="44" t="s">
        <v>550</v>
      </c>
      <c r="AF733" s="11">
        <f t="shared" si="152"/>
        <v>0</v>
      </c>
      <c r="AG733" s="11">
        <f t="shared" si="153"/>
        <v>0</v>
      </c>
      <c r="AH733" s="11">
        <f t="shared" si="154"/>
        <v>0</v>
      </c>
      <c r="AI733" s="11">
        <f t="shared" si="155"/>
        <v>0</v>
      </c>
      <c r="AJ733" s="11">
        <f t="shared" si="156"/>
        <v>0</v>
      </c>
      <c r="AK733" s="11">
        <f t="shared" si="157"/>
        <v>0</v>
      </c>
      <c r="AL733" s="11" t="str">
        <f t="shared" si="158"/>
        <v/>
      </c>
      <c r="AM733" s="11" t="str">
        <f t="shared" si="159"/>
        <v/>
      </c>
      <c r="AN733" s="11" t="str">
        <f>IF(AND($O733=$B$4,OR($Q733="COMMUN",$Q733=$D$4),$R733="POS"),COUNTIFS($O$83:$O733,$B$4,$Q$83:$Q733,"COMMUN",$R$83:$R733,"POS")+COUNTIFS($O$83:$O733,$B$4,$Q$83:$Q733,$D$4,$R$83:$R733,"POS"),"")</f>
        <v/>
      </c>
      <c r="AO733" s="11" t="str">
        <f t="shared" si="160"/>
        <v/>
      </c>
      <c r="AP733" s="11" t="str">
        <f t="shared" si="161"/>
        <v/>
      </c>
      <c r="AQ733" s="11">
        <f t="shared" si="162"/>
        <v>0</v>
      </c>
    </row>
    <row r="734" spans="12:43" ht="21.95" customHeight="1">
      <c r="L734" s="46"/>
      <c r="M734" s="46"/>
      <c r="N734" s="44" t="s">
        <v>2154</v>
      </c>
      <c r="O734" s="44" t="s">
        <v>352</v>
      </c>
      <c r="P734" s="44">
        <v>2</v>
      </c>
      <c r="Q734" s="44" t="s">
        <v>51</v>
      </c>
      <c r="R734" s="44" t="s">
        <v>52</v>
      </c>
      <c r="S734" s="44">
        <v>0</v>
      </c>
      <c r="T734" s="44">
        <v>0</v>
      </c>
      <c r="U734" s="44" t="s">
        <v>620</v>
      </c>
      <c r="V734" s="44" t="s">
        <v>2155</v>
      </c>
      <c r="W734" s="44"/>
      <c r="X734" s="44"/>
      <c r="Y734" s="44"/>
      <c r="Z734" s="44"/>
      <c r="AA734" s="44"/>
      <c r="AB734" s="44" t="s">
        <v>625</v>
      </c>
      <c r="AC734" s="44" t="s">
        <v>626</v>
      </c>
      <c r="AD734" s="44" t="s">
        <v>813</v>
      </c>
      <c r="AE734" s="44" t="s">
        <v>550</v>
      </c>
      <c r="AF734" s="11">
        <f t="shared" si="152"/>
        <v>0</v>
      </c>
      <c r="AG734" s="11">
        <f t="shared" si="153"/>
        <v>0</v>
      </c>
      <c r="AH734" s="11">
        <f t="shared" si="154"/>
        <v>0</v>
      </c>
      <c r="AI734" s="11">
        <f t="shared" si="155"/>
        <v>0</v>
      </c>
      <c r="AJ734" s="11">
        <f t="shared" si="156"/>
        <v>0</v>
      </c>
      <c r="AK734" s="11">
        <f t="shared" si="157"/>
        <v>0</v>
      </c>
      <c r="AL734" s="11" t="str">
        <f t="shared" si="158"/>
        <v/>
      </c>
      <c r="AM734" s="11" t="str">
        <f t="shared" si="159"/>
        <v/>
      </c>
      <c r="AN734" s="11" t="str">
        <f>IF(AND($O734=$B$4,OR($Q734="COMMUN",$Q734=$D$4),$R734="POS"),COUNTIFS($O$83:$O734,$B$4,$Q$83:$Q734,"COMMUN",$R$83:$R734,"POS")+COUNTIFS($O$83:$O734,$B$4,$Q$83:$Q734,$D$4,$R$83:$R734,"POS"),"")</f>
        <v/>
      </c>
      <c r="AO734" s="11" t="str">
        <f t="shared" si="160"/>
        <v/>
      </c>
      <c r="AP734" s="11" t="str">
        <f t="shared" si="161"/>
        <v/>
      </c>
      <c r="AQ734" s="11">
        <f t="shared" si="162"/>
        <v>0</v>
      </c>
    </row>
    <row r="735" spans="12:43" ht="21.95" customHeight="1">
      <c r="L735" s="46"/>
      <c r="M735" s="46"/>
      <c r="N735" s="44" t="s">
        <v>2156</v>
      </c>
      <c r="O735" s="44" t="s">
        <v>352</v>
      </c>
      <c r="P735" s="44">
        <v>3</v>
      </c>
      <c r="Q735" s="44" t="s">
        <v>51</v>
      </c>
      <c r="R735" s="44" t="s">
        <v>52</v>
      </c>
      <c r="S735" s="44">
        <v>0</v>
      </c>
      <c r="T735" s="44">
        <v>0</v>
      </c>
      <c r="U735" s="44" t="s">
        <v>620</v>
      </c>
      <c r="V735" s="44" t="s">
        <v>2157</v>
      </c>
      <c r="W735" s="44"/>
      <c r="X735" s="44"/>
      <c r="Y735" s="44"/>
      <c r="Z735" s="44"/>
      <c r="AA735" s="44"/>
      <c r="AB735" s="44" t="s">
        <v>625</v>
      </c>
      <c r="AC735" s="44" t="s">
        <v>626</v>
      </c>
      <c r="AD735" s="44" t="s">
        <v>813</v>
      </c>
      <c r="AE735" s="44" t="s">
        <v>550</v>
      </c>
      <c r="AF735" s="11">
        <f t="shared" si="152"/>
        <v>0</v>
      </c>
      <c r="AG735" s="11">
        <f t="shared" si="153"/>
        <v>0</v>
      </c>
      <c r="AH735" s="11">
        <f t="shared" si="154"/>
        <v>0</v>
      </c>
      <c r="AI735" s="11">
        <f t="shared" si="155"/>
        <v>0</v>
      </c>
      <c r="AJ735" s="11">
        <f t="shared" si="156"/>
        <v>0</v>
      </c>
      <c r="AK735" s="11">
        <f t="shared" si="157"/>
        <v>0</v>
      </c>
      <c r="AL735" s="11" t="str">
        <f t="shared" si="158"/>
        <v/>
      </c>
      <c r="AM735" s="11" t="str">
        <f t="shared" si="159"/>
        <v/>
      </c>
      <c r="AN735" s="11" t="str">
        <f>IF(AND($O735=$B$4,OR($Q735="COMMUN",$Q735=$D$4),$R735="POS"),COUNTIFS($O$83:$O735,$B$4,$Q$83:$Q735,"COMMUN",$R$83:$R735,"POS")+COUNTIFS($O$83:$O735,$B$4,$Q$83:$Q735,$D$4,$R$83:$R735,"POS"),"")</f>
        <v/>
      </c>
      <c r="AO735" s="11" t="str">
        <f t="shared" si="160"/>
        <v/>
      </c>
      <c r="AP735" s="11" t="str">
        <f t="shared" si="161"/>
        <v/>
      </c>
      <c r="AQ735" s="11">
        <f t="shared" si="162"/>
        <v>0</v>
      </c>
    </row>
    <row r="736" spans="12:43" ht="21.95" customHeight="1">
      <c r="L736" s="46"/>
      <c r="M736" s="46"/>
      <c r="N736" s="44" t="s">
        <v>2158</v>
      </c>
      <c r="O736" s="44" t="s">
        <v>352</v>
      </c>
      <c r="P736" s="44">
        <v>4</v>
      </c>
      <c r="Q736" s="44" t="s">
        <v>51</v>
      </c>
      <c r="R736" s="44" t="s">
        <v>52</v>
      </c>
      <c r="S736" s="44">
        <v>0</v>
      </c>
      <c r="T736" s="44">
        <v>0</v>
      </c>
      <c r="U736" s="44" t="s">
        <v>620</v>
      </c>
      <c r="V736" s="44" t="s">
        <v>2159</v>
      </c>
      <c r="W736" s="44"/>
      <c r="X736" s="44"/>
      <c r="Y736" s="44"/>
      <c r="Z736" s="44"/>
      <c r="AA736" s="44"/>
      <c r="AB736" s="44" t="s">
        <v>625</v>
      </c>
      <c r="AC736" s="44" t="s">
        <v>626</v>
      </c>
      <c r="AD736" s="44" t="s">
        <v>813</v>
      </c>
      <c r="AE736" s="44" t="s">
        <v>550</v>
      </c>
      <c r="AF736" s="11">
        <f t="shared" si="152"/>
        <v>0</v>
      </c>
      <c r="AG736" s="11">
        <f t="shared" si="153"/>
        <v>0</v>
      </c>
      <c r="AH736" s="11">
        <f t="shared" si="154"/>
        <v>0</v>
      </c>
      <c r="AI736" s="11">
        <f t="shared" si="155"/>
        <v>0</v>
      </c>
      <c r="AJ736" s="11">
        <f t="shared" si="156"/>
        <v>0</v>
      </c>
      <c r="AK736" s="11">
        <f t="shared" si="157"/>
        <v>0</v>
      </c>
      <c r="AL736" s="11" t="str">
        <f t="shared" si="158"/>
        <v/>
      </c>
      <c r="AM736" s="11" t="str">
        <f t="shared" si="159"/>
        <v/>
      </c>
      <c r="AN736" s="11" t="str">
        <f>IF(AND($O736=$B$4,OR($Q736="COMMUN",$Q736=$D$4),$R736="POS"),COUNTIFS($O$83:$O736,$B$4,$Q$83:$Q736,"COMMUN",$R$83:$R736,"POS")+COUNTIFS($O$83:$O736,$B$4,$Q$83:$Q736,$D$4,$R$83:$R736,"POS"),"")</f>
        <v/>
      </c>
      <c r="AO736" s="11" t="str">
        <f t="shared" si="160"/>
        <v/>
      </c>
      <c r="AP736" s="11" t="str">
        <f t="shared" si="161"/>
        <v/>
      </c>
      <c r="AQ736" s="11">
        <f t="shared" si="162"/>
        <v>0</v>
      </c>
    </row>
    <row r="737" spans="12:43" ht="21.95" customHeight="1">
      <c r="L737" s="46"/>
      <c r="M737" s="46"/>
      <c r="N737" s="44" t="s">
        <v>2160</v>
      </c>
      <c r="O737" s="44" t="s">
        <v>352</v>
      </c>
      <c r="P737" s="44">
        <v>5</v>
      </c>
      <c r="Q737" s="44" t="s">
        <v>51</v>
      </c>
      <c r="R737" s="44" t="s">
        <v>52</v>
      </c>
      <c r="S737" s="44">
        <v>0</v>
      </c>
      <c r="T737" s="44">
        <v>0</v>
      </c>
      <c r="U737" s="44" t="s">
        <v>620</v>
      </c>
      <c r="V737" s="44" t="s">
        <v>2161</v>
      </c>
      <c r="W737" s="44"/>
      <c r="X737" s="44"/>
      <c r="Y737" s="44"/>
      <c r="Z737" s="44"/>
      <c r="AA737" s="44"/>
      <c r="AB737" s="44" t="s">
        <v>625</v>
      </c>
      <c r="AC737" s="44" t="s">
        <v>626</v>
      </c>
      <c r="AD737" s="44" t="s">
        <v>813</v>
      </c>
      <c r="AE737" s="44" t="s">
        <v>550</v>
      </c>
      <c r="AF737" s="11">
        <f t="shared" si="152"/>
        <v>0</v>
      </c>
      <c r="AG737" s="11">
        <f t="shared" si="153"/>
        <v>0</v>
      </c>
      <c r="AH737" s="11">
        <f t="shared" si="154"/>
        <v>0</v>
      </c>
      <c r="AI737" s="11">
        <f t="shared" si="155"/>
        <v>0</v>
      </c>
      <c r="AJ737" s="11">
        <f t="shared" si="156"/>
        <v>0</v>
      </c>
      <c r="AK737" s="11">
        <f t="shared" si="157"/>
        <v>0</v>
      </c>
      <c r="AL737" s="11" t="str">
        <f t="shared" si="158"/>
        <v/>
      </c>
      <c r="AM737" s="11" t="str">
        <f t="shared" si="159"/>
        <v/>
      </c>
      <c r="AN737" s="11" t="str">
        <f>IF(AND($O737=$B$4,OR($Q737="COMMUN",$Q737=$D$4),$R737="POS"),COUNTIFS($O$83:$O737,$B$4,$Q$83:$Q737,"COMMUN",$R$83:$R737,"POS")+COUNTIFS($O$83:$O737,$B$4,$Q$83:$Q737,$D$4,$R$83:$R737,"POS"),"")</f>
        <v/>
      </c>
      <c r="AO737" s="11" t="str">
        <f t="shared" si="160"/>
        <v/>
      </c>
      <c r="AP737" s="11" t="str">
        <f t="shared" si="161"/>
        <v/>
      </c>
      <c r="AQ737" s="11">
        <f t="shared" si="162"/>
        <v>0</v>
      </c>
    </row>
    <row r="738" spans="12:43" ht="21.95" customHeight="1">
      <c r="L738" s="46"/>
      <c r="M738" s="46"/>
      <c r="N738" s="44" t="s">
        <v>2162</v>
      </c>
      <c r="O738" s="44" t="s">
        <v>354</v>
      </c>
      <c r="P738" s="44">
        <v>1</v>
      </c>
      <c r="Q738" s="44" t="s">
        <v>51</v>
      </c>
      <c r="R738" s="44" t="s">
        <v>52</v>
      </c>
      <c r="S738" s="44">
        <v>0</v>
      </c>
      <c r="T738" s="44">
        <v>0</v>
      </c>
      <c r="U738" s="44" t="s">
        <v>620</v>
      </c>
      <c r="V738" s="44" t="s">
        <v>2163</v>
      </c>
      <c r="W738" s="44"/>
      <c r="X738" s="44"/>
      <c r="Y738" s="44"/>
      <c r="Z738" s="44"/>
      <c r="AA738" s="44"/>
      <c r="AB738" s="44" t="s">
        <v>625</v>
      </c>
      <c r="AC738" s="44" t="s">
        <v>626</v>
      </c>
      <c r="AD738" s="44" t="s">
        <v>813</v>
      </c>
      <c r="AE738" s="44" t="s">
        <v>550</v>
      </c>
      <c r="AF738" s="11">
        <f t="shared" si="152"/>
        <v>0</v>
      </c>
      <c r="AG738" s="11">
        <f t="shared" si="153"/>
        <v>0</v>
      </c>
      <c r="AH738" s="11">
        <f t="shared" si="154"/>
        <v>0</v>
      </c>
      <c r="AI738" s="11">
        <f t="shared" si="155"/>
        <v>0</v>
      </c>
      <c r="AJ738" s="11">
        <f t="shared" si="156"/>
        <v>0</v>
      </c>
      <c r="AK738" s="11">
        <f t="shared" si="157"/>
        <v>0</v>
      </c>
      <c r="AL738" s="11" t="str">
        <f t="shared" si="158"/>
        <v/>
      </c>
      <c r="AM738" s="11" t="str">
        <f t="shared" si="159"/>
        <v/>
      </c>
      <c r="AN738" s="11" t="str">
        <f>IF(AND($O738=$B$4,OR($Q738="COMMUN",$Q738=$D$4),$R738="POS"),COUNTIFS($O$83:$O738,$B$4,$Q$83:$Q738,"COMMUN",$R$83:$R738,"POS")+COUNTIFS($O$83:$O738,$B$4,$Q$83:$Q738,$D$4,$R$83:$R738,"POS"),"")</f>
        <v/>
      </c>
      <c r="AO738" s="11" t="str">
        <f t="shared" si="160"/>
        <v/>
      </c>
      <c r="AP738" s="11" t="str">
        <f t="shared" si="161"/>
        <v/>
      </c>
      <c r="AQ738" s="11">
        <f t="shared" si="162"/>
        <v>0</v>
      </c>
    </row>
    <row r="739" spans="12:43" ht="21.95" customHeight="1">
      <c r="L739" s="46"/>
      <c r="M739" s="46"/>
      <c r="N739" s="44" t="s">
        <v>2164</v>
      </c>
      <c r="O739" s="44" t="s">
        <v>354</v>
      </c>
      <c r="P739" s="44">
        <v>2</v>
      </c>
      <c r="Q739" s="44" t="s">
        <v>51</v>
      </c>
      <c r="R739" s="44" t="s">
        <v>52</v>
      </c>
      <c r="S739" s="44">
        <v>0</v>
      </c>
      <c r="T739" s="44">
        <v>0</v>
      </c>
      <c r="U739" s="44" t="s">
        <v>620</v>
      </c>
      <c r="V739" s="44" t="s">
        <v>2165</v>
      </c>
      <c r="W739" s="44"/>
      <c r="X739" s="44"/>
      <c r="Y739" s="44"/>
      <c r="Z739" s="44"/>
      <c r="AA739" s="44"/>
      <c r="AB739" s="44" t="s">
        <v>625</v>
      </c>
      <c r="AC739" s="44" t="s">
        <v>626</v>
      </c>
      <c r="AD739" s="44" t="s">
        <v>813</v>
      </c>
      <c r="AE739" s="44" t="s">
        <v>550</v>
      </c>
      <c r="AF739" s="11">
        <f t="shared" si="152"/>
        <v>0</v>
      </c>
      <c r="AG739" s="11">
        <f t="shared" si="153"/>
        <v>0</v>
      </c>
      <c r="AH739" s="11">
        <f t="shared" si="154"/>
        <v>0</v>
      </c>
      <c r="AI739" s="11">
        <f t="shared" si="155"/>
        <v>0</v>
      </c>
      <c r="AJ739" s="11">
        <f t="shared" si="156"/>
        <v>0</v>
      </c>
      <c r="AK739" s="11">
        <f t="shared" si="157"/>
        <v>0</v>
      </c>
      <c r="AL739" s="11" t="str">
        <f t="shared" si="158"/>
        <v/>
      </c>
      <c r="AM739" s="11" t="str">
        <f t="shared" si="159"/>
        <v/>
      </c>
      <c r="AN739" s="11" t="str">
        <f>IF(AND($O739=$B$4,OR($Q739="COMMUN",$Q739=$D$4),$R739="POS"),COUNTIFS($O$83:$O739,$B$4,$Q$83:$Q739,"COMMUN",$R$83:$R739,"POS")+COUNTIFS($O$83:$O739,$B$4,$Q$83:$Q739,$D$4,$R$83:$R739,"POS"),"")</f>
        <v/>
      </c>
      <c r="AO739" s="11" t="str">
        <f t="shared" si="160"/>
        <v/>
      </c>
      <c r="AP739" s="11" t="str">
        <f t="shared" si="161"/>
        <v/>
      </c>
      <c r="AQ739" s="11">
        <f t="shared" si="162"/>
        <v>0</v>
      </c>
    </row>
    <row r="740" spans="12:43" ht="21.95" customHeight="1">
      <c r="L740" s="46"/>
      <c r="M740" s="46"/>
      <c r="N740" s="44" t="s">
        <v>2166</v>
      </c>
      <c r="O740" s="44" t="s">
        <v>354</v>
      </c>
      <c r="P740" s="44">
        <v>3</v>
      </c>
      <c r="Q740" s="44" t="s">
        <v>51</v>
      </c>
      <c r="R740" s="44" t="s">
        <v>52</v>
      </c>
      <c r="S740" s="44">
        <v>0</v>
      </c>
      <c r="T740" s="44">
        <v>0</v>
      </c>
      <c r="U740" s="44" t="s">
        <v>620</v>
      </c>
      <c r="V740" s="44" t="s">
        <v>2167</v>
      </c>
      <c r="W740" s="44"/>
      <c r="X740" s="44"/>
      <c r="Y740" s="44"/>
      <c r="Z740" s="44"/>
      <c r="AA740" s="44"/>
      <c r="AB740" s="44" t="s">
        <v>625</v>
      </c>
      <c r="AC740" s="44" t="s">
        <v>626</v>
      </c>
      <c r="AD740" s="44" t="s">
        <v>813</v>
      </c>
      <c r="AE740" s="44" t="s">
        <v>550</v>
      </c>
      <c r="AF740" s="11">
        <f t="shared" si="152"/>
        <v>0</v>
      </c>
      <c r="AG740" s="11">
        <f t="shared" si="153"/>
        <v>0</v>
      </c>
      <c r="AH740" s="11">
        <f t="shared" si="154"/>
        <v>0</v>
      </c>
      <c r="AI740" s="11">
        <f t="shared" si="155"/>
        <v>0</v>
      </c>
      <c r="AJ740" s="11">
        <f t="shared" si="156"/>
        <v>0</v>
      </c>
      <c r="AK740" s="11">
        <f t="shared" si="157"/>
        <v>0</v>
      </c>
      <c r="AL740" s="11" t="str">
        <f t="shared" si="158"/>
        <v/>
      </c>
      <c r="AM740" s="11" t="str">
        <f t="shared" si="159"/>
        <v/>
      </c>
      <c r="AN740" s="11" t="str">
        <f>IF(AND($O740=$B$4,OR($Q740="COMMUN",$Q740=$D$4),$R740="POS"),COUNTIFS($O$83:$O740,$B$4,$Q$83:$Q740,"COMMUN",$R$83:$R740,"POS")+COUNTIFS($O$83:$O740,$B$4,$Q$83:$Q740,$D$4,$R$83:$R740,"POS"),"")</f>
        <v/>
      </c>
      <c r="AO740" s="11" t="str">
        <f t="shared" si="160"/>
        <v/>
      </c>
      <c r="AP740" s="11" t="str">
        <f t="shared" si="161"/>
        <v/>
      </c>
      <c r="AQ740" s="11">
        <f t="shared" si="162"/>
        <v>0</v>
      </c>
    </row>
    <row r="741" spans="12:43" ht="21.95" customHeight="1">
      <c r="L741" s="46"/>
      <c r="M741" s="46"/>
      <c r="N741" s="44" t="s">
        <v>2168</v>
      </c>
      <c r="O741" s="44" t="s">
        <v>354</v>
      </c>
      <c r="P741" s="44">
        <v>4</v>
      </c>
      <c r="Q741" s="44" t="s">
        <v>51</v>
      </c>
      <c r="R741" s="44" t="s">
        <v>52</v>
      </c>
      <c r="S741" s="44">
        <v>0</v>
      </c>
      <c r="T741" s="44">
        <v>0</v>
      </c>
      <c r="U741" s="44" t="s">
        <v>620</v>
      </c>
      <c r="V741" s="44" t="s">
        <v>2169</v>
      </c>
      <c r="W741" s="44"/>
      <c r="X741" s="44"/>
      <c r="Y741" s="44"/>
      <c r="Z741" s="44"/>
      <c r="AA741" s="44"/>
      <c r="AB741" s="44" t="s">
        <v>625</v>
      </c>
      <c r="AC741" s="44" t="s">
        <v>626</v>
      </c>
      <c r="AD741" s="44" t="s">
        <v>813</v>
      </c>
      <c r="AE741" s="44" t="s">
        <v>550</v>
      </c>
      <c r="AF741" s="11">
        <f t="shared" si="152"/>
        <v>0</v>
      </c>
      <c r="AG741" s="11">
        <f t="shared" si="153"/>
        <v>0</v>
      </c>
      <c r="AH741" s="11">
        <f t="shared" si="154"/>
        <v>0</v>
      </c>
      <c r="AI741" s="11">
        <f t="shared" si="155"/>
        <v>0</v>
      </c>
      <c r="AJ741" s="11">
        <f t="shared" si="156"/>
        <v>0</v>
      </c>
      <c r="AK741" s="11">
        <f t="shared" si="157"/>
        <v>0</v>
      </c>
      <c r="AL741" s="11" t="str">
        <f t="shared" si="158"/>
        <v/>
      </c>
      <c r="AM741" s="11" t="str">
        <f t="shared" si="159"/>
        <v/>
      </c>
      <c r="AN741" s="11" t="str">
        <f>IF(AND($O741=$B$4,OR($Q741="COMMUN",$Q741=$D$4),$R741="POS"),COUNTIFS($O$83:$O741,$B$4,$Q$83:$Q741,"COMMUN",$R$83:$R741,"POS")+COUNTIFS($O$83:$O741,$B$4,$Q$83:$Q741,$D$4,$R$83:$R741,"POS"),"")</f>
        <v/>
      </c>
      <c r="AO741" s="11" t="str">
        <f t="shared" si="160"/>
        <v/>
      </c>
      <c r="AP741" s="11" t="str">
        <f t="shared" si="161"/>
        <v/>
      </c>
      <c r="AQ741" s="11">
        <f t="shared" si="162"/>
        <v>0</v>
      </c>
    </row>
    <row r="742" spans="12:43" ht="21.95" customHeight="1">
      <c r="L742" s="46"/>
      <c r="M742" s="46"/>
      <c r="N742" s="44" t="s">
        <v>2170</v>
      </c>
      <c r="O742" s="44" t="s">
        <v>354</v>
      </c>
      <c r="P742" s="44">
        <v>5</v>
      </c>
      <c r="Q742" s="44" t="s">
        <v>51</v>
      </c>
      <c r="R742" s="44" t="s">
        <v>52</v>
      </c>
      <c r="S742" s="44">
        <v>0</v>
      </c>
      <c r="T742" s="44">
        <v>0</v>
      </c>
      <c r="U742" s="44" t="s">
        <v>620</v>
      </c>
      <c r="V742" s="44" t="s">
        <v>2171</v>
      </c>
      <c r="W742" s="44"/>
      <c r="X742" s="44"/>
      <c r="Y742" s="44"/>
      <c r="Z742" s="44"/>
      <c r="AA742" s="44"/>
      <c r="AB742" s="44" t="s">
        <v>625</v>
      </c>
      <c r="AC742" s="44" t="s">
        <v>626</v>
      </c>
      <c r="AD742" s="44" t="s">
        <v>813</v>
      </c>
      <c r="AE742" s="44" t="s">
        <v>550</v>
      </c>
      <c r="AF742" s="11">
        <f t="shared" si="152"/>
        <v>0</v>
      </c>
      <c r="AG742" s="11">
        <f t="shared" si="153"/>
        <v>0</v>
      </c>
      <c r="AH742" s="11">
        <f t="shared" si="154"/>
        <v>0</v>
      </c>
      <c r="AI742" s="11">
        <f t="shared" si="155"/>
        <v>0</v>
      </c>
      <c r="AJ742" s="11">
        <f t="shared" si="156"/>
        <v>0</v>
      </c>
      <c r="AK742" s="11">
        <f t="shared" si="157"/>
        <v>0</v>
      </c>
      <c r="AL742" s="11" t="str">
        <f t="shared" si="158"/>
        <v/>
      </c>
      <c r="AM742" s="11" t="str">
        <f t="shared" si="159"/>
        <v/>
      </c>
      <c r="AN742" s="11" t="str">
        <f>IF(AND($O742=$B$4,OR($Q742="COMMUN",$Q742=$D$4),$R742="POS"),COUNTIFS($O$83:$O742,$B$4,$Q$83:$Q742,"COMMUN",$R$83:$R742,"POS")+COUNTIFS($O$83:$O742,$B$4,$Q$83:$Q742,$D$4,$R$83:$R742,"POS"),"")</f>
        <v/>
      </c>
      <c r="AO742" s="11" t="str">
        <f t="shared" si="160"/>
        <v/>
      </c>
      <c r="AP742" s="11" t="str">
        <f t="shared" si="161"/>
        <v/>
      </c>
      <c r="AQ742" s="11">
        <f t="shared" si="162"/>
        <v>0</v>
      </c>
    </row>
    <row r="743" spans="12:43" ht="21.95" customHeight="1">
      <c r="L743" s="46"/>
      <c r="M743" s="46"/>
      <c r="N743" s="44" t="s">
        <v>2172</v>
      </c>
      <c r="O743" s="44" t="s">
        <v>356</v>
      </c>
      <c r="P743" s="44">
        <v>1</v>
      </c>
      <c r="Q743" s="44" t="s">
        <v>51</v>
      </c>
      <c r="R743" s="44" t="s">
        <v>52</v>
      </c>
      <c r="S743" s="44">
        <v>0</v>
      </c>
      <c r="T743" s="44">
        <v>0</v>
      </c>
      <c r="U743" s="44" t="s">
        <v>620</v>
      </c>
      <c r="V743" s="44" t="s">
        <v>2173</v>
      </c>
      <c r="W743" s="44"/>
      <c r="X743" s="44"/>
      <c r="Y743" s="44"/>
      <c r="Z743" s="44"/>
      <c r="AA743" s="44"/>
      <c r="AB743" s="44" t="s">
        <v>625</v>
      </c>
      <c r="AC743" s="44" t="s">
        <v>626</v>
      </c>
      <c r="AD743" s="44" t="s">
        <v>813</v>
      </c>
      <c r="AE743" s="44" t="s">
        <v>550</v>
      </c>
      <c r="AF743" s="11">
        <f t="shared" si="152"/>
        <v>0</v>
      </c>
      <c r="AG743" s="11">
        <f t="shared" si="153"/>
        <v>0</v>
      </c>
      <c r="AH743" s="11">
        <f t="shared" si="154"/>
        <v>0</v>
      </c>
      <c r="AI743" s="11">
        <f t="shared" si="155"/>
        <v>0</v>
      </c>
      <c r="AJ743" s="11">
        <f t="shared" si="156"/>
        <v>0</v>
      </c>
      <c r="AK743" s="11">
        <f t="shared" si="157"/>
        <v>0</v>
      </c>
      <c r="AL743" s="11" t="str">
        <f t="shared" si="158"/>
        <v/>
      </c>
      <c r="AM743" s="11" t="str">
        <f t="shared" si="159"/>
        <v/>
      </c>
      <c r="AN743" s="11" t="str">
        <f>IF(AND($O743=$B$4,OR($Q743="COMMUN",$Q743=$D$4),$R743="POS"),COUNTIFS($O$83:$O743,$B$4,$Q$83:$Q743,"COMMUN",$R$83:$R743,"POS")+COUNTIFS($O$83:$O743,$B$4,$Q$83:$Q743,$D$4,$R$83:$R743,"POS"),"")</f>
        <v/>
      </c>
      <c r="AO743" s="11" t="str">
        <f t="shared" si="160"/>
        <v/>
      </c>
      <c r="AP743" s="11" t="str">
        <f t="shared" si="161"/>
        <v/>
      </c>
      <c r="AQ743" s="11">
        <f t="shared" si="162"/>
        <v>0</v>
      </c>
    </row>
    <row r="744" spans="12:43" ht="21.95" customHeight="1">
      <c r="L744" s="46"/>
      <c r="M744" s="46"/>
      <c r="N744" s="44" t="s">
        <v>2174</v>
      </c>
      <c r="O744" s="44" t="s">
        <v>356</v>
      </c>
      <c r="P744" s="44">
        <v>2</v>
      </c>
      <c r="Q744" s="44" t="s">
        <v>51</v>
      </c>
      <c r="R744" s="44" t="s">
        <v>52</v>
      </c>
      <c r="S744" s="44">
        <v>0</v>
      </c>
      <c r="T744" s="44">
        <v>0</v>
      </c>
      <c r="U744" s="44" t="s">
        <v>620</v>
      </c>
      <c r="V744" s="44" t="s">
        <v>2175</v>
      </c>
      <c r="W744" s="44"/>
      <c r="X744" s="44"/>
      <c r="Y744" s="44"/>
      <c r="Z744" s="44"/>
      <c r="AA744" s="44"/>
      <c r="AB744" s="44" t="s">
        <v>625</v>
      </c>
      <c r="AC744" s="44" t="s">
        <v>626</v>
      </c>
      <c r="AD744" s="44" t="s">
        <v>813</v>
      </c>
      <c r="AE744" s="44" t="s">
        <v>550</v>
      </c>
      <c r="AF744" s="11">
        <f t="shared" si="152"/>
        <v>0</v>
      </c>
      <c r="AG744" s="11">
        <f t="shared" si="153"/>
        <v>0</v>
      </c>
      <c r="AH744" s="11">
        <f t="shared" si="154"/>
        <v>0</v>
      </c>
      <c r="AI744" s="11">
        <f t="shared" si="155"/>
        <v>0</v>
      </c>
      <c r="AJ744" s="11">
        <f t="shared" si="156"/>
        <v>0</v>
      </c>
      <c r="AK744" s="11">
        <f t="shared" si="157"/>
        <v>0</v>
      </c>
      <c r="AL744" s="11" t="str">
        <f t="shared" si="158"/>
        <v/>
      </c>
      <c r="AM744" s="11" t="str">
        <f t="shared" si="159"/>
        <v/>
      </c>
      <c r="AN744" s="11" t="str">
        <f>IF(AND($O744=$B$4,OR($Q744="COMMUN",$Q744=$D$4),$R744="POS"),COUNTIFS($O$83:$O744,$B$4,$Q$83:$Q744,"COMMUN",$R$83:$R744,"POS")+COUNTIFS($O$83:$O744,$B$4,$Q$83:$Q744,$D$4,$R$83:$R744,"POS"),"")</f>
        <v/>
      </c>
      <c r="AO744" s="11" t="str">
        <f t="shared" si="160"/>
        <v/>
      </c>
      <c r="AP744" s="11" t="str">
        <f t="shared" si="161"/>
        <v/>
      </c>
      <c r="AQ744" s="11">
        <f t="shared" si="162"/>
        <v>0</v>
      </c>
    </row>
    <row r="745" spans="12:43" ht="21.95" customHeight="1">
      <c r="L745" s="46"/>
      <c r="M745" s="46"/>
      <c r="N745" s="44" t="s">
        <v>2176</v>
      </c>
      <c r="O745" s="44" t="s">
        <v>356</v>
      </c>
      <c r="P745" s="44">
        <v>3</v>
      </c>
      <c r="Q745" s="44" t="s">
        <v>51</v>
      </c>
      <c r="R745" s="44" t="s">
        <v>52</v>
      </c>
      <c r="S745" s="44">
        <v>0</v>
      </c>
      <c r="T745" s="44">
        <v>0</v>
      </c>
      <c r="U745" s="44" t="s">
        <v>620</v>
      </c>
      <c r="V745" s="44" t="s">
        <v>2177</v>
      </c>
      <c r="W745" s="44"/>
      <c r="X745" s="44"/>
      <c r="Y745" s="44"/>
      <c r="Z745" s="44"/>
      <c r="AA745" s="44"/>
      <c r="AB745" s="44" t="s">
        <v>625</v>
      </c>
      <c r="AC745" s="44" t="s">
        <v>626</v>
      </c>
      <c r="AD745" s="44" t="s">
        <v>813</v>
      </c>
      <c r="AE745" s="44" t="s">
        <v>550</v>
      </c>
      <c r="AF745" s="11">
        <f t="shared" si="152"/>
        <v>0</v>
      </c>
      <c r="AG745" s="11">
        <f t="shared" si="153"/>
        <v>0</v>
      </c>
      <c r="AH745" s="11">
        <f t="shared" si="154"/>
        <v>0</v>
      </c>
      <c r="AI745" s="11">
        <f t="shared" si="155"/>
        <v>0</v>
      </c>
      <c r="AJ745" s="11">
        <f t="shared" si="156"/>
        <v>0</v>
      </c>
      <c r="AK745" s="11">
        <f t="shared" si="157"/>
        <v>0</v>
      </c>
      <c r="AL745" s="11" t="str">
        <f t="shared" si="158"/>
        <v/>
      </c>
      <c r="AM745" s="11" t="str">
        <f t="shared" si="159"/>
        <v/>
      </c>
      <c r="AN745" s="11" t="str">
        <f>IF(AND($O745=$B$4,OR($Q745="COMMUN",$Q745=$D$4),$R745="POS"),COUNTIFS($O$83:$O745,$B$4,$Q$83:$Q745,"COMMUN",$R$83:$R745,"POS")+COUNTIFS($O$83:$O745,$B$4,$Q$83:$Q745,$D$4,$R$83:$R745,"POS"),"")</f>
        <v/>
      </c>
      <c r="AO745" s="11" t="str">
        <f t="shared" si="160"/>
        <v/>
      </c>
      <c r="AP745" s="11" t="str">
        <f t="shared" si="161"/>
        <v/>
      </c>
      <c r="AQ745" s="11">
        <f t="shared" si="162"/>
        <v>0</v>
      </c>
    </row>
    <row r="746" spans="12:43" ht="21.95" customHeight="1">
      <c r="L746" s="46"/>
      <c r="M746" s="46"/>
      <c r="N746" s="44" t="s">
        <v>2178</v>
      </c>
      <c r="O746" s="44" t="s">
        <v>356</v>
      </c>
      <c r="P746" s="44">
        <v>4</v>
      </c>
      <c r="Q746" s="44" t="s">
        <v>51</v>
      </c>
      <c r="R746" s="44" t="s">
        <v>52</v>
      </c>
      <c r="S746" s="44">
        <v>0</v>
      </c>
      <c r="T746" s="44">
        <v>0</v>
      </c>
      <c r="U746" s="44" t="s">
        <v>620</v>
      </c>
      <c r="V746" s="44" t="s">
        <v>2179</v>
      </c>
      <c r="W746" s="44"/>
      <c r="X746" s="44"/>
      <c r="Y746" s="44"/>
      <c r="Z746" s="44"/>
      <c r="AA746" s="44"/>
      <c r="AB746" s="44" t="s">
        <v>625</v>
      </c>
      <c r="AC746" s="44" t="s">
        <v>626</v>
      </c>
      <c r="AD746" s="44" t="s">
        <v>813</v>
      </c>
      <c r="AE746" s="44" t="s">
        <v>550</v>
      </c>
      <c r="AF746" s="11">
        <f t="shared" si="152"/>
        <v>0</v>
      </c>
      <c r="AG746" s="11">
        <f t="shared" si="153"/>
        <v>0</v>
      </c>
      <c r="AH746" s="11">
        <f t="shared" si="154"/>
        <v>0</v>
      </c>
      <c r="AI746" s="11">
        <f t="shared" si="155"/>
        <v>0</v>
      </c>
      <c r="AJ746" s="11">
        <f t="shared" si="156"/>
        <v>0</v>
      </c>
      <c r="AK746" s="11">
        <f t="shared" si="157"/>
        <v>0</v>
      </c>
      <c r="AL746" s="11" t="str">
        <f t="shared" si="158"/>
        <v/>
      </c>
      <c r="AM746" s="11" t="str">
        <f t="shared" si="159"/>
        <v/>
      </c>
      <c r="AN746" s="11" t="str">
        <f>IF(AND($O746=$B$4,OR($Q746="COMMUN",$Q746=$D$4),$R746="POS"),COUNTIFS($O$83:$O746,$B$4,$Q$83:$Q746,"COMMUN",$R$83:$R746,"POS")+COUNTIFS($O$83:$O746,$B$4,$Q$83:$Q746,$D$4,$R$83:$R746,"POS"),"")</f>
        <v/>
      </c>
      <c r="AO746" s="11" t="str">
        <f t="shared" si="160"/>
        <v/>
      </c>
      <c r="AP746" s="11" t="str">
        <f t="shared" si="161"/>
        <v/>
      </c>
      <c r="AQ746" s="11">
        <f t="shared" si="162"/>
        <v>0</v>
      </c>
    </row>
    <row r="747" spans="12:43" ht="21.95" customHeight="1">
      <c r="L747" s="46"/>
      <c r="M747" s="46"/>
      <c r="N747" s="44" t="s">
        <v>2180</v>
      </c>
      <c r="O747" s="44" t="s">
        <v>356</v>
      </c>
      <c r="P747" s="44">
        <v>5</v>
      </c>
      <c r="Q747" s="44" t="s">
        <v>51</v>
      </c>
      <c r="R747" s="44" t="s">
        <v>52</v>
      </c>
      <c r="S747" s="44">
        <v>0</v>
      </c>
      <c r="T747" s="44">
        <v>0</v>
      </c>
      <c r="U747" s="44" t="s">
        <v>620</v>
      </c>
      <c r="V747" s="44" t="s">
        <v>2181</v>
      </c>
      <c r="W747" s="44"/>
      <c r="X747" s="44"/>
      <c r="Y747" s="44"/>
      <c r="Z747" s="44"/>
      <c r="AA747" s="44"/>
      <c r="AB747" s="44" t="s">
        <v>625</v>
      </c>
      <c r="AC747" s="44" t="s">
        <v>626</v>
      </c>
      <c r="AD747" s="44" t="s">
        <v>813</v>
      </c>
      <c r="AE747" s="44" t="s">
        <v>550</v>
      </c>
      <c r="AF747" s="11">
        <f t="shared" si="152"/>
        <v>0</v>
      </c>
      <c r="AG747" s="11">
        <f t="shared" si="153"/>
        <v>0</v>
      </c>
      <c r="AH747" s="11">
        <f t="shared" si="154"/>
        <v>0</v>
      </c>
      <c r="AI747" s="11">
        <f t="shared" si="155"/>
        <v>0</v>
      </c>
      <c r="AJ747" s="11">
        <f t="shared" si="156"/>
        <v>0</v>
      </c>
      <c r="AK747" s="11">
        <f t="shared" si="157"/>
        <v>0</v>
      </c>
      <c r="AL747" s="11" t="str">
        <f t="shared" si="158"/>
        <v/>
      </c>
      <c r="AM747" s="11" t="str">
        <f t="shared" si="159"/>
        <v/>
      </c>
      <c r="AN747" s="11" t="str">
        <f>IF(AND($O747=$B$4,OR($Q747="COMMUN",$Q747=$D$4),$R747="POS"),COUNTIFS($O$83:$O747,$B$4,$Q$83:$Q747,"COMMUN",$R$83:$R747,"POS")+COUNTIFS($O$83:$O747,$B$4,$Q$83:$Q747,$D$4,$R$83:$R747,"POS"),"")</f>
        <v/>
      </c>
      <c r="AO747" s="11" t="str">
        <f t="shared" si="160"/>
        <v/>
      </c>
      <c r="AP747" s="11" t="str">
        <f t="shared" si="161"/>
        <v/>
      </c>
      <c r="AQ747" s="11">
        <f t="shared" si="162"/>
        <v>0</v>
      </c>
    </row>
    <row r="748" spans="12:43" ht="21.95" customHeight="1">
      <c r="L748" s="46"/>
      <c r="M748" s="46"/>
      <c r="N748" s="44" t="s">
        <v>2182</v>
      </c>
      <c r="O748" s="44" t="s">
        <v>359</v>
      </c>
      <c r="P748" s="44">
        <v>1</v>
      </c>
      <c r="Q748" s="44" t="s">
        <v>51</v>
      </c>
      <c r="R748" s="44" t="s">
        <v>52</v>
      </c>
      <c r="S748" s="44">
        <v>0</v>
      </c>
      <c r="T748" s="44">
        <v>0</v>
      </c>
      <c r="U748" s="44" t="s">
        <v>620</v>
      </c>
      <c r="V748" s="44" t="s">
        <v>2183</v>
      </c>
      <c r="W748" s="44"/>
      <c r="X748" s="44"/>
      <c r="Y748" s="44"/>
      <c r="Z748" s="44"/>
      <c r="AA748" s="44"/>
      <c r="AB748" s="44" t="s">
        <v>625</v>
      </c>
      <c r="AC748" s="44" t="s">
        <v>626</v>
      </c>
      <c r="AD748" s="44" t="s">
        <v>813</v>
      </c>
      <c r="AE748" s="44" t="s">
        <v>550</v>
      </c>
      <c r="AF748" s="11">
        <f t="shared" si="152"/>
        <v>0</v>
      </c>
      <c r="AG748" s="11">
        <f t="shared" si="153"/>
        <v>0</v>
      </c>
      <c r="AH748" s="11">
        <f t="shared" si="154"/>
        <v>0</v>
      </c>
      <c r="AI748" s="11">
        <f t="shared" si="155"/>
        <v>0</v>
      </c>
      <c r="AJ748" s="11">
        <f t="shared" si="156"/>
        <v>0</v>
      </c>
      <c r="AK748" s="11">
        <f t="shared" si="157"/>
        <v>0</v>
      </c>
      <c r="AL748" s="11" t="str">
        <f t="shared" si="158"/>
        <v/>
      </c>
      <c r="AM748" s="11" t="str">
        <f t="shared" si="159"/>
        <v/>
      </c>
      <c r="AN748" s="11" t="str">
        <f>IF(AND($O748=$B$4,OR($Q748="COMMUN",$Q748=$D$4),$R748="POS"),COUNTIFS($O$83:$O748,$B$4,$Q$83:$Q748,"COMMUN",$R$83:$R748,"POS")+COUNTIFS($O$83:$O748,$B$4,$Q$83:$Q748,$D$4,$R$83:$R748,"POS"),"")</f>
        <v/>
      </c>
      <c r="AO748" s="11" t="str">
        <f t="shared" si="160"/>
        <v/>
      </c>
      <c r="AP748" s="11" t="str">
        <f t="shared" si="161"/>
        <v/>
      </c>
      <c r="AQ748" s="11">
        <f t="shared" si="162"/>
        <v>0</v>
      </c>
    </row>
    <row r="749" spans="12:43" ht="21.95" customHeight="1">
      <c r="L749" s="46"/>
      <c r="M749" s="46"/>
      <c r="N749" s="44" t="s">
        <v>2184</v>
      </c>
      <c r="O749" s="44" t="s">
        <v>359</v>
      </c>
      <c r="P749" s="44">
        <v>2</v>
      </c>
      <c r="Q749" s="44" t="s">
        <v>51</v>
      </c>
      <c r="R749" s="44" t="s">
        <v>52</v>
      </c>
      <c r="S749" s="44">
        <v>0</v>
      </c>
      <c r="T749" s="44">
        <v>0</v>
      </c>
      <c r="U749" s="44" t="s">
        <v>620</v>
      </c>
      <c r="V749" s="44" t="s">
        <v>2185</v>
      </c>
      <c r="W749" s="44"/>
      <c r="X749" s="44"/>
      <c r="Y749" s="44"/>
      <c r="Z749" s="44"/>
      <c r="AA749" s="44"/>
      <c r="AB749" s="44" t="s">
        <v>625</v>
      </c>
      <c r="AC749" s="44" t="s">
        <v>626</v>
      </c>
      <c r="AD749" s="44" t="s">
        <v>813</v>
      </c>
      <c r="AE749" s="44" t="s">
        <v>550</v>
      </c>
      <c r="AF749" s="11">
        <f t="shared" si="152"/>
        <v>0</v>
      </c>
      <c r="AG749" s="11">
        <f t="shared" si="153"/>
        <v>0</v>
      </c>
      <c r="AH749" s="11">
        <f t="shared" si="154"/>
        <v>0</v>
      </c>
      <c r="AI749" s="11">
        <f t="shared" si="155"/>
        <v>0</v>
      </c>
      <c r="AJ749" s="11">
        <f t="shared" si="156"/>
        <v>0</v>
      </c>
      <c r="AK749" s="11">
        <f t="shared" si="157"/>
        <v>0</v>
      </c>
      <c r="AL749" s="11" t="str">
        <f t="shared" si="158"/>
        <v/>
      </c>
      <c r="AM749" s="11" t="str">
        <f t="shared" si="159"/>
        <v/>
      </c>
      <c r="AN749" s="11" t="str">
        <f>IF(AND($O749=$B$4,OR($Q749="COMMUN",$Q749=$D$4),$R749="POS"),COUNTIFS($O$83:$O749,$B$4,$Q$83:$Q749,"COMMUN",$R$83:$R749,"POS")+COUNTIFS($O$83:$O749,$B$4,$Q$83:$Q749,$D$4,$R$83:$R749,"POS"),"")</f>
        <v/>
      </c>
      <c r="AO749" s="11" t="str">
        <f t="shared" si="160"/>
        <v/>
      </c>
      <c r="AP749" s="11" t="str">
        <f t="shared" si="161"/>
        <v/>
      </c>
      <c r="AQ749" s="11">
        <f t="shared" si="162"/>
        <v>0</v>
      </c>
    </row>
    <row r="750" spans="12:43" ht="21.95" customHeight="1">
      <c r="L750" s="46"/>
      <c r="M750" s="46"/>
      <c r="N750" s="44" t="s">
        <v>2186</v>
      </c>
      <c r="O750" s="44" t="s">
        <v>359</v>
      </c>
      <c r="P750" s="44">
        <v>3</v>
      </c>
      <c r="Q750" s="44" t="s">
        <v>51</v>
      </c>
      <c r="R750" s="44" t="s">
        <v>52</v>
      </c>
      <c r="S750" s="44">
        <v>0</v>
      </c>
      <c r="T750" s="44">
        <v>0</v>
      </c>
      <c r="U750" s="44" t="s">
        <v>620</v>
      </c>
      <c r="V750" s="44" t="s">
        <v>2187</v>
      </c>
      <c r="W750" s="44"/>
      <c r="X750" s="44"/>
      <c r="Y750" s="44"/>
      <c r="Z750" s="44"/>
      <c r="AA750" s="44"/>
      <c r="AB750" s="44" t="s">
        <v>625</v>
      </c>
      <c r="AC750" s="44" t="s">
        <v>626</v>
      </c>
      <c r="AD750" s="44" t="s">
        <v>813</v>
      </c>
      <c r="AE750" s="44" t="s">
        <v>550</v>
      </c>
      <c r="AF750" s="11">
        <f t="shared" si="152"/>
        <v>0</v>
      </c>
      <c r="AG750" s="11">
        <f t="shared" si="153"/>
        <v>0</v>
      </c>
      <c r="AH750" s="11">
        <f t="shared" si="154"/>
        <v>0</v>
      </c>
      <c r="AI750" s="11">
        <f t="shared" si="155"/>
        <v>0</v>
      </c>
      <c r="AJ750" s="11">
        <f t="shared" si="156"/>
        <v>0</v>
      </c>
      <c r="AK750" s="11">
        <f t="shared" si="157"/>
        <v>0</v>
      </c>
      <c r="AL750" s="11" t="str">
        <f t="shared" si="158"/>
        <v/>
      </c>
      <c r="AM750" s="11" t="str">
        <f t="shared" si="159"/>
        <v/>
      </c>
      <c r="AN750" s="11" t="str">
        <f>IF(AND($O750=$B$4,OR($Q750="COMMUN",$Q750=$D$4),$R750="POS"),COUNTIFS($O$83:$O750,$B$4,$Q$83:$Q750,"COMMUN",$R$83:$R750,"POS")+COUNTIFS($O$83:$O750,$B$4,$Q$83:$Q750,$D$4,$R$83:$R750,"POS"),"")</f>
        <v/>
      </c>
      <c r="AO750" s="11" t="str">
        <f t="shared" si="160"/>
        <v/>
      </c>
      <c r="AP750" s="11" t="str">
        <f t="shared" si="161"/>
        <v/>
      </c>
      <c r="AQ750" s="11">
        <f t="shared" si="162"/>
        <v>0</v>
      </c>
    </row>
    <row r="751" spans="12:43" ht="21.95" customHeight="1">
      <c r="L751" s="46"/>
      <c r="M751" s="46"/>
      <c r="N751" s="44" t="s">
        <v>2188</v>
      </c>
      <c r="O751" s="44" t="s">
        <v>359</v>
      </c>
      <c r="P751" s="44">
        <v>4</v>
      </c>
      <c r="Q751" s="44" t="s">
        <v>51</v>
      </c>
      <c r="R751" s="44" t="s">
        <v>52</v>
      </c>
      <c r="S751" s="44">
        <v>0</v>
      </c>
      <c r="T751" s="44">
        <v>0</v>
      </c>
      <c r="U751" s="44" t="s">
        <v>620</v>
      </c>
      <c r="V751" s="44" t="s">
        <v>2189</v>
      </c>
      <c r="W751" s="44"/>
      <c r="X751" s="44"/>
      <c r="Y751" s="44"/>
      <c r="Z751" s="44"/>
      <c r="AA751" s="44"/>
      <c r="AB751" s="44" t="s">
        <v>625</v>
      </c>
      <c r="AC751" s="44" t="s">
        <v>626</v>
      </c>
      <c r="AD751" s="44" t="s">
        <v>813</v>
      </c>
      <c r="AE751" s="44" t="s">
        <v>550</v>
      </c>
      <c r="AF751" s="11">
        <f t="shared" si="152"/>
        <v>0</v>
      </c>
      <c r="AG751" s="11">
        <f t="shared" si="153"/>
        <v>0</v>
      </c>
      <c r="AH751" s="11">
        <f t="shared" si="154"/>
        <v>0</v>
      </c>
      <c r="AI751" s="11">
        <f t="shared" si="155"/>
        <v>0</v>
      </c>
      <c r="AJ751" s="11">
        <f t="shared" si="156"/>
        <v>0</v>
      </c>
      <c r="AK751" s="11">
        <f t="shared" si="157"/>
        <v>0</v>
      </c>
      <c r="AL751" s="11" t="str">
        <f t="shared" si="158"/>
        <v/>
      </c>
      <c r="AM751" s="11" t="str">
        <f t="shared" si="159"/>
        <v/>
      </c>
      <c r="AN751" s="11" t="str">
        <f>IF(AND($O751=$B$4,OR($Q751="COMMUN",$Q751=$D$4),$R751="POS"),COUNTIFS($O$83:$O751,$B$4,$Q$83:$Q751,"COMMUN",$R$83:$R751,"POS")+COUNTIFS($O$83:$O751,$B$4,$Q$83:$Q751,$D$4,$R$83:$R751,"POS"),"")</f>
        <v/>
      </c>
      <c r="AO751" s="11" t="str">
        <f t="shared" si="160"/>
        <v/>
      </c>
      <c r="AP751" s="11" t="str">
        <f t="shared" si="161"/>
        <v/>
      </c>
      <c r="AQ751" s="11">
        <f t="shared" si="162"/>
        <v>0</v>
      </c>
    </row>
    <row r="752" spans="12:43" ht="21.95" customHeight="1">
      <c r="L752" s="46"/>
      <c r="M752" s="46"/>
      <c r="N752" s="44" t="s">
        <v>2190</v>
      </c>
      <c r="O752" s="44" t="s">
        <v>359</v>
      </c>
      <c r="P752" s="44">
        <v>5</v>
      </c>
      <c r="Q752" s="44" t="s">
        <v>51</v>
      </c>
      <c r="R752" s="44" t="s">
        <v>52</v>
      </c>
      <c r="S752" s="44">
        <v>0</v>
      </c>
      <c r="T752" s="44">
        <v>0</v>
      </c>
      <c r="U752" s="44" t="s">
        <v>620</v>
      </c>
      <c r="V752" s="44" t="s">
        <v>2191</v>
      </c>
      <c r="W752" s="44"/>
      <c r="X752" s="44"/>
      <c r="Y752" s="44"/>
      <c r="Z752" s="44"/>
      <c r="AA752" s="44"/>
      <c r="AB752" s="44" t="s">
        <v>625</v>
      </c>
      <c r="AC752" s="44" t="s">
        <v>626</v>
      </c>
      <c r="AD752" s="44" t="s">
        <v>813</v>
      </c>
      <c r="AE752" s="44" t="s">
        <v>550</v>
      </c>
      <c r="AF752" s="11">
        <f t="shared" si="152"/>
        <v>0</v>
      </c>
      <c r="AG752" s="11">
        <f t="shared" si="153"/>
        <v>0</v>
      </c>
      <c r="AH752" s="11">
        <f t="shared" si="154"/>
        <v>0</v>
      </c>
      <c r="AI752" s="11">
        <f t="shared" si="155"/>
        <v>0</v>
      </c>
      <c r="AJ752" s="11">
        <f t="shared" si="156"/>
        <v>0</v>
      </c>
      <c r="AK752" s="11">
        <f t="shared" si="157"/>
        <v>0</v>
      </c>
      <c r="AL752" s="11" t="str">
        <f t="shared" si="158"/>
        <v/>
      </c>
      <c r="AM752" s="11" t="str">
        <f t="shared" si="159"/>
        <v/>
      </c>
      <c r="AN752" s="11" t="str">
        <f>IF(AND($O752=$B$4,OR($Q752="COMMUN",$Q752=$D$4),$R752="POS"),COUNTIFS($O$83:$O752,$B$4,$Q$83:$Q752,"COMMUN",$R$83:$R752,"POS")+COUNTIFS($O$83:$O752,$B$4,$Q$83:$Q752,$D$4,$R$83:$R752,"POS"),"")</f>
        <v/>
      </c>
      <c r="AO752" s="11" t="str">
        <f t="shared" si="160"/>
        <v/>
      </c>
      <c r="AP752" s="11" t="str">
        <f t="shared" si="161"/>
        <v/>
      </c>
      <c r="AQ752" s="11">
        <f t="shared" si="162"/>
        <v>0</v>
      </c>
    </row>
    <row r="753" spans="12:43" ht="21.95" customHeight="1">
      <c r="L753" s="46"/>
      <c r="M753" s="46"/>
      <c r="N753" s="44" t="s">
        <v>2192</v>
      </c>
      <c r="O753" s="44" t="s">
        <v>361</v>
      </c>
      <c r="P753" s="44">
        <v>1</v>
      </c>
      <c r="Q753" s="44" t="s">
        <v>51</v>
      </c>
      <c r="R753" s="44" t="s">
        <v>52</v>
      </c>
      <c r="S753" s="44">
        <v>0</v>
      </c>
      <c r="T753" s="44">
        <v>0</v>
      </c>
      <c r="U753" s="44" t="s">
        <v>620</v>
      </c>
      <c r="V753" s="44" t="s">
        <v>2193</v>
      </c>
      <c r="W753" s="44"/>
      <c r="X753" s="44"/>
      <c r="Y753" s="44"/>
      <c r="Z753" s="44"/>
      <c r="AA753" s="44"/>
      <c r="AB753" s="44" t="s">
        <v>625</v>
      </c>
      <c r="AC753" s="44" t="s">
        <v>626</v>
      </c>
      <c r="AD753" s="44" t="s">
        <v>813</v>
      </c>
      <c r="AE753" s="44" t="s">
        <v>550</v>
      </c>
      <c r="AF753" s="11">
        <f t="shared" si="152"/>
        <v>0</v>
      </c>
      <c r="AG753" s="11">
        <f t="shared" si="153"/>
        <v>0</v>
      </c>
      <c r="AH753" s="11">
        <f t="shared" si="154"/>
        <v>0</v>
      </c>
      <c r="AI753" s="11">
        <f t="shared" si="155"/>
        <v>0</v>
      </c>
      <c r="AJ753" s="11">
        <f t="shared" si="156"/>
        <v>0</v>
      </c>
      <c r="AK753" s="11">
        <f t="shared" si="157"/>
        <v>0</v>
      </c>
      <c r="AL753" s="11" t="str">
        <f t="shared" si="158"/>
        <v/>
      </c>
      <c r="AM753" s="11" t="str">
        <f t="shared" si="159"/>
        <v/>
      </c>
      <c r="AN753" s="11" t="str">
        <f>IF(AND($O753=$B$4,OR($Q753="COMMUN",$Q753=$D$4),$R753="POS"),COUNTIFS($O$83:$O753,$B$4,$Q$83:$Q753,"COMMUN",$R$83:$R753,"POS")+COUNTIFS($O$83:$O753,$B$4,$Q$83:$Q753,$D$4,$R$83:$R753,"POS"),"")</f>
        <v/>
      </c>
      <c r="AO753" s="11" t="str">
        <f t="shared" si="160"/>
        <v/>
      </c>
      <c r="AP753" s="11" t="str">
        <f t="shared" si="161"/>
        <v/>
      </c>
      <c r="AQ753" s="11">
        <f t="shared" si="162"/>
        <v>0</v>
      </c>
    </row>
    <row r="754" spans="12:43" ht="21.95" customHeight="1">
      <c r="L754" s="46"/>
      <c r="M754" s="46"/>
      <c r="N754" s="44" t="s">
        <v>2194</v>
      </c>
      <c r="O754" s="44" t="s">
        <v>361</v>
      </c>
      <c r="P754" s="44">
        <v>2</v>
      </c>
      <c r="Q754" s="44" t="s">
        <v>51</v>
      </c>
      <c r="R754" s="44" t="s">
        <v>52</v>
      </c>
      <c r="S754" s="44">
        <v>0</v>
      </c>
      <c r="T754" s="44">
        <v>0</v>
      </c>
      <c r="U754" s="44" t="s">
        <v>620</v>
      </c>
      <c r="V754" s="44" t="s">
        <v>2195</v>
      </c>
      <c r="W754" s="44"/>
      <c r="X754" s="44"/>
      <c r="Y754" s="44"/>
      <c r="Z754" s="44"/>
      <c r="AA754" s="44"/>
      <c r="AB754" s="44" t="s">
        <v>625</v>
      </c>
      <c r="AC754" s="44" t="s">
        <v>626</v>
      </c>
      <c r="AD754" s="44" t="s">
        <v>813</v>
      </c>
      <c r="AE754" s="44" t="s">
        <v>550</v>
      </c>
      <c r="AF754" s="11">
        <f t="shared" si="152"/>
        <v>0</v>
      </c>
      <c r="AG754" s="11">
        <f t="shared" si="153"/>
        <v>0</v>
      </c>
      <c r="AH754" s="11">
        <f t="shared" si="154"/>
        <v>0</v>
      </c>
      <c r="AI754" s="11">
        <f t="shared" si="155"/>
        <v>0</v>
      </c>
      <c r="AJ754" s="11">
        <f t="shared" si="156"/>
        <v>0</v>
      </c>
      <c r="AK754" s="11">
        <f t="shared" si="157"/>
        <v>0</v>
      </c>
      <c r="AL754" s="11" t="str">
        <f t="shared" si="158"/>
        <v/>
      </c>
      <c r="AM754" s="11" t="str">
        <f t="shared" si="159"/>
        <v/>
      </c>
      <c r="AN754" s="11" t="str">
        <f>IF(AND($O754=$B$4,OR($Q754="COMMUN",$Q754=$D$4),$R754="POS"),COUNTIFS($O$83:$O754,$B$4,$Q$83:$Q754,"COMMUN",$R$83:$R754,"POS")+COUNTIFS($O$83:$O754,$B$4,$Q$83:$Q754,$D$4,$R$83:$R754,"POS"),"")</f>
        <v/>
      </c>
      <c r="AO754" s="11" t="str">
        <f t="shared" si="160"/>
        <v/>
      </c>
      <c r="AP754" s="11" t="str">
        <f t="shared" si="161"/>
        <v/>
      </c>
      <c r="AQ754" s="11">
        <f t="shared" si="162"/>
        <v>0</v>
      </c>
    </row>
    <row r="755" spans="12:43" ht="21.95" customHeight="1">
      <c r="L755" s="46"/>
      <c r="M755" s="46"/>
      <c r="N755" s="44" t="s">
        <v>2196</v>
      </c>
      <c r="O755" s="44" t="s">
        <v>361</v>
      </c>
      <c r="P755" s="44">
        <v>3</v>
      </c>
      <c r="Q755" s="44" t="s">
        <v>51</v>
      </c>
      <c r="R755" s="44" t="s">
        <v>52</v>
      </c>
      <c r="S755" s="44">
        <v>0</v>
      </c>
      <c r="T755" s="44">
        <v>0</v>
      </c>
      <c r="U755" s="44" t="s">
        <v>620</v>
      </c>
      <c r="V755" s="44" t="s">
        <v>2197</v>
      </c>
      <c r="W755" s="44"/>
      <c r="X755" s="44"/>
      <c r="Y755" s="44"/>
      <c r="Z755" s="44"/>
      <c r="AA755" s="44"/>
      <c r="AB755" s="44" t="s">
        <v>625</v>
      </c>
      <c r="AC755" s="44" t="s">
        <v>626</v>
      </c>
      <c r="AD755" s="44" t="s">
        <v>813</v>
      </c>
      <c r="AE755" s="44" t="s">
        <v>550</v>
      </c>
      <c r="AF755" s="11">
        <f t="shared" si="152"/>
        <v>0</v>
      </c>
      <c r="AG755" s="11">
        <f t="shared" si="153"/>
        <v>0</v>
      </c>
      <c r="AH755" s="11">
        <f t="shared" si="154"/>
        <v>0</v>
      </c>
      <c r="AI755" s="11">
        <f t="shared" si="155"/>
        <v>0</v>
      </c>
      <c r="AJ755" s="11">
        <f t="shared" si="156"/>
        <v>0</v>
      </c>
      <c r="AK755" s="11">
        <f t="shared" si="157"/>
        <v>0</v>
      </c>
      <c r="AL755" s="11" t="str">
        <f t="shared" si="158"/>
        <v/>
      </c>
      <c r="AM755" s="11" t="str">
        <f t="shared" si="159"/>
        <v/>
      </c>
      <c r="AN755" s="11" t="str">
        <f>IF(AND($O755=$B$4,OR($Q755="COMMUN",$Q755=$D$4),$R755="POS"),COUNTIFS($O$83:$O755,$B$4,$Q$83:$Q755,"COMMUN",$R$83:$R755,"POS")+COUNTIFS($O$83:$O755,$B$4,$Q$83:$Q755,$D$4,$R$83:$R755,"POS"),"")</f>
        <v/>
      </c>
      <c r="AO755" s="11" t="str">
        <f t="shared" si="160"/>
        <v/>
      </c>
      <c r="AP755" s="11" t="str">
        <f t="shared" si="161"/>
        <v/>
      </c>
      <c r="AQ755" s="11">
        <f t="shared" si="162"/>
        <v>0</v>
      </c>
    </row>
    <row r="756" spans="12:43" ht="21.95" customHeight="1">
      <c r="L756" s="46"/>
      <c r="M756" s="46"/>
      <c r="N756" s="44" t="s">
        <v>2198</v>
      </c>
      <c r="O756" s="44" t="s">
        <v>361</v>
      </c>
      <c r="P756" s="44">
        <v>4</v>
      </c>
      <c r="Q756" s="44" t="s">
        <v>51</v>
      </c>
      <c r="R756" s="44" t="s">
        <v>52</v>
      </c>
      <c r="S756" s="44">
        <v>0</v>
      </c>
      <c r="T756" s="44">
        <v>0</v>
      </c>
      <c r="U756" s="44" t="s">
        <v>620</v>
      </c>
      <c r="V756" s="44" t="s">
        <v>2199</v>
      </c>
      <c r="W756" s="44"/>
      <c r="X756" s="44"/>
      <c r="Y756" s="44"/>
      <c r="Z756" s="44"/>
      <c r="AA756" s="44"/>
      <c r="AB756" s="44" t="s">
        <v>625</v>
      </c>
      <c r="AC756" s="44" t="s">
        <v>626</v>
      </c>
      <c r="AD756" s="44" t="s">
        <v>813</v>
      </c>
      <c r="AE756" s="44" t="s">
        <v>550</v>
      </c>
      <c r="AF756" s="11">
        <f t="shared" si="152"/>
        <v>0</v>
      </c>
      <c r="AG756" s="11">
        <f t="shared" si="153"/>
        <v>0</v>
      </c>
      <c r="AH756" s="11">
        <f t="shared" si="154"/>
        <v>0</v>
      </c>
      <c r="AI756" s="11">
        <f t="shared" si="155"/>
        <v>0</v>
      </c>
      <c r="AJ756" s="11">
        <f t="shared" si="156"/>
        <v>0</v>
      </c>
      <c r="AK756" s="11">
        <f t="shared" si="157"/>
        <v>0</v>
      </c>
      <c r="AL756" s="11" t="str">
        <f t="shared" si="158"/>
        <v/>
      </c>
      <c r="AM756" s="11" t="str">
        <f t="shared" si="159"/>
        <v/>
      </c>
      <c r="AN756" s="11" t="str">
        <f>IF(AND($O756=$B$4,OR($Q756="COMMUN",$Q756=$D$4),$R756="POS"),COUNTIFS($O$83:$O756,$B$4,$Q$83:$Q756,"COMMUN",$R$83:$R756,"POS")+COUNTIFS($O$83:$O756,$B$4,$Q$83:$Q756,$D$4,$R$83:$R756,"POS"),"")</f>
        <v/>
      </c>
      <c r="AO756" s="11" t="str">
        <f t="shared" si="160"/>
        <v/>
      </c>
      <c r="AP756" s="11" t="str">
        <f t="shared" si="161"/>
        <v/>
      </c>
      <c r="AQ756" s="11">
        <f t="shared" si="162"/>
        <v>0</v>
      </c>
    </row>
    <row r="757" spans="12:43" ht="21.95" customHeight="1">
      <c r="L757" s="46"/>
      <c r="M757" s="46"/>
      <c r="N757" s="44" t="s">
        <v>2200</v>
      </c>
      <c r="O757" s="44" t="s">
        <v>361</v>
      </c>
      <c r="P757" s="44">
        <v>5</v>
      </c>
      <c r="Q757" s="44" t="s">
        <v>51</v>
      </c>
      <c r="R757" s="44" t="s">
        <v>52</v>
      </c>
      <c r="S757" s="44">
        <v>0</v>
      </c>
      <c r="T757" s="44">
        <v>0</v>
      </c>
      <c r="U757" s="44" t="s">
        <v>620</v>
      </c>
      <c r="V757" s="44" t="s">
        <v>2201</v>
      </c>
      <c r="W757" s="44"/>
      <c r="X757" s="44"/>
      <c r="Y757" s="44"/>
      <c r="Z757" s="44"/>
      <c r="AA757" s="44"/>
      <c r="AB757" s="44" t="s">
        <v>625</v>
      </c>
      <c r="AC757" s="44" t="s">
        <v>626</v>
      </c>
      <c r="AD757" s="44" t="s">
        <v>813</v>
      </c>
      <c r="AE757" s="44" t="s">
        <v>550</v>
      </c>
      <c r="AF757" s="11">
        <f t="shared" si="152"/>
        <v>0</v>
      </c>
      <c r="AG757" s="11">
        <f t="shared" si="153"/>
        <v>0</v>
      </c>
      <c r="AH757" s="11">
        <f t="shared" si="154"/>
        <v>0</v>
      </c>
      <c r="AI757" s="11">
        <f t="shared" si="155"/>
        <v>0</v>
      </c>
      <c r="AJ757" s="11">
        <f t="shared" si="156"/>
        <v>0</v>
      </c>
      <c r="AK757" s="11">
        <f t="shared" si="157"/>
        <v>0</v>
      </c>
      <c r="AL757" s="11" t="str">
        <f t="shared" si="158"/>
        <v/>
      </c>
      <c r="AM757" s="11" t="str">
        <f t="shared" si="159"/>
        <v/>
      </c>
      <c r="AN757" s="11" t="str">
        <f>IF(AND($O757=$B$4,OR($Q757="COMMUN",$Q757=$D$4),$R757="POS"),COUNTIFS($O$83:$O757,$B$4,$Q$83:$Q757,"COMMUN",$R$83:$R757,"POS")+COUNTIFS($O$83:$O757,$B$4,$Q$83:$Q757,$D$4,$R$83:$R757,"POS"),"")</f>
        <v/>
      </c>
      <c r="AO757" s="11" t="str">
        <f t="shared" si="160"/>
        <v/>
      </c>
      <c r="AP757" s="11" t="str">
        <f t="shared" si="161"/>
        <v/>
      </c>
      <c r="AQ757" s="11">
        <f t="shared" si="162"/>
        <v>0</v>
      </c>
    </row>
    <row r="758" spans="12:43" ht="21.95" customHeight="1">
      <c r="L758" s="46"/>
      <c r="M758" s="46"/>
      <c r="N758" s="44" t="s">
        <v>2202</v>
      </c>
      <c r="O758" s="44" t="s">
        <v>148</v>
      </c>
      <c r="P758" s="44">
        <v>1</v>
      </c>
      <c r="Q758" s="44" t="s">
        <v>51</v>
      </c>
      <c r="R758" s="44" t="s">
        <v>52</v>
      </c>
      <c r="S758" s="44">
        <v>0</v>
      </c>
      <c r="T758" s="44">
        <v>0</v>
      </c>
      <c r="U758" s="44" t="s">
        <v>620</v>
      </c>
      <c r="V758" s="44" t="s">
        <v>2203</v>
      </c>
      <c r="W758" s="44"/>
      <c r="X758" s="44"/>
      <c r="Y758" s="44"/>
      <c r="Z758" s="44"/>
      <c r="AA758" s="44"/>
      <c r="AB758" s="44" t="s">
        <v>625</v>
      </c>
      <c r="AC758" s="44" t="s">
        <v>626</v>
      </c>
      <c r="AD758" s="44" t="s">
        <v>813</v>
      </c>
      <c r="AE758" s="44" t="s">
        <v>550</v>
      </c>
      <c r="AF758" s="11">
        <f t="shared" si="152"/>
        <v>0</v>
      </c>
      <c r="AG758" s="11">
        <f t="shared" si="153"/>
        <v>0</v>
      </c>
      <c r="AH758" s="11">
        <f t="shared" si="154"/>
        <v>0</v>
      </c>
      <c r="AI758" s="11">
        <f t="shared" si="155"/>
        <v>0</v>
      </c>
      <c r="AJ758" s="11">
        <f t="shared" si="156"/>
        <v>0</v>
      </c>
      <c r="AK758" s="11">
        <f t="shared" si="157"/>
        <v>0</v>
      </c>
      <c r="AL758" s="11" t="str">
        <f t="shared" si="158"/>
        <v/>
      </c>
      <c r="AM758" s="11" t="str">
        <f t="shared" si="159"/>
        <v/>
      </c>
      <c r="AN758" s="11" t="str">
        <f>IF(AND($O758=$B$4,OR($Q758="COMMUN",$Q758=$D$4),$R758="POS"),COUNTIFS($O$83:$O758,$B$4,$Q$83:$Q758,"COMMUN",$R$83:$R758,"POS")+COUNTIFS($O$83:$O758,$B$4,$Q$83:$Q758,$D$4,$R$83:$R758,"POS"),"")</f>
        <v/>
      </c>
      <c r="AO758" s="11" t="str">
        <f t="shared" si="160"/>
        <v/>
      </c>
      <c r="AP758" s="11" t="str">
        <f t="shared" si="161"/>
        <v/>
      </c>
      <c r="AQ758" s="11">
        <f t="shared" si="162"/>
        <v>0</v>
      </c>
    </row>
    <row r="759" spans="12:43" ht="21.95" customHeight="1">
      <c r="L759" s="46"/>
      <c r="M759" s="46"/>
      <c r="N759" s="44" t="s">
        <v>2204</v>
      </c>
      <c r="O759" s="44" t="s">
        <v>148</v>
      </c>
      <c r="P759" s="44">
        <v>2</v>
      </c>
      <c r="Q759" s="44" t="s">
        <v>51</v>
      </c>
      <c r="R759" s="44" t="s">
        <v>52</v>
      </c>
      <c r="S759" s="44">
        <v>0</v>
      </c>
      <c r="T759" s="44">
        <v>0</v>
      </c>
      <c r="U759" s="44" t="s">
        <v>620</v>
      </c>
      <c r="V759" s="44" t="s">
        <v>2205</v>
      </c>
      <c r="W759" s="44"/>
      <c r="X759" s="44"/>
      <c r="Y759" s="44"/>
      <c r="Z759" s="44"/>
      <c r="AA759" s="44"/>
      <c r="AB759" s="44" t="s">
        <v>625</v>
      </c>
      <c r="AC759" s="44" t="s">
        <v>626</v>
      </c>
      <c r="AD759" s="44" t="s">
        <v>813</v>
      </c>
      <c r="AE759" s="44" t="s">
        <v>550</v>
      </c>
      <c r="AF759" s="11">
        <f t="shared" si="152"/>
        <v>0</v>
      </c>
      <c r="AG759" s="11">
        <f t="shared" si="153"/>
        <v>0</v>
      </c>
      <c r="AH759" s="11">
        <f t="shared" si="154"/>
        <v>0</v>
      </c>
      <c r="AI759" s="11">
        <f t="shared" si="155"/>
        <v>0</v>
      </c>
      <c r="AJ759" s="11">
        <f t="shared" si="156"/>
        <v>0</v>
      </c>
      <c r="AK759" s="11">
        <f t="shared" si="157"/>
        <v>0</v>
      </c>
      <c r="AL759" s="11" t="str">
        <f t="shared" si="158"/>
        <v/>
      </c>
      <c r="AM759" s="11" t="str">
        <f t="shared" si="159"/>
        <v/>
      </c>
      <c r="AN759" s="11" t="str">
        <f>IF(AND($O759=$B$4,OR($Q759="COMMUN",$Q759=$D$4),$R759="POS"),COUNTIFS($O$83:$O759,$B$4,$Q$83:$Q759,"COMMUN",$R$83:$R759,"POS")+COUNTIFS($O$83:$O759,$B$4,$Q$83:$Q759,$D$4,$R$83:$R759,"POS"),"")</f>
        <v/>
      </c>
      <c r="AO759" s="11" t="str">
        <f t="shared" si="160"/>
        <v/>
      </c>
      <c r="AP759" s="11" t="str">
        <f t="shared" si="161"/>
        <v/>
      </c>
      <c r="AQ759" s="11">
        <f t="shared" si="162"/>
        <v>0</v>
      </c>
    </row>
    <row r="760" spans="12:43" ht="21.95" customHeight="1">
      <c r="L760" s="46"/>
      <c r="M760" s="46"/>
      <c r="N760" s="44" t="s">
        <v>2206</v>
      </c>
      <c r="O760" s="44" t="s">
        <v>148</v>
      </c>
      <c r="P760" s="44">
        <v>3</v>
      </c>
      <c r="Q760" s="44" t="s">
        <v>51</v>
      </c>
      <c r="R760" s="44" t="s">
        <v>52</v>
      </c>
      <c r="S760" s="44">
        <v>0</v>
      </c>
      <c r="T760" s="44">
        <v>0</v>
      </c>
      <c r="U760" s="44" t="s">
        <v>620</v>
      </c>
      <c r="V760" s="44" t="s">
        <v>2207</v>
      </c>
      <c r="W760" s="44"/>
      <c r="X760" s="44"/>
      <c r="Y760" s="44"/>
      <c r="Z760" s="44"/>
      <c r="AA760" s="44"/>
      <c r="AB760" s="44" t="s">
        <v>625</v>
      </c>
      <c r="AC760" s="44" t="s">
        <v>626</v>
      </c>
      <c r="AD760" s="44" t="s">
        <v>813</v>
      </c>
      <c r="AE760" s="44" t="s">
        <v>550</v>
      </c>
      <c r="AF760" s="11">
        <f t="shared" si="152"/>
        <v>0</v>
      </c>
      <c r="AG760" s="11">
        <f t="shared" si="153"/>
        <v>0</v>
      </c>
      <c r="AH760" s="11">
        <f t="shared" si="154"/>
        <v>0</v>
      </c>
      <c r="AI760" s="11">
        <f t="shared" si="155"/>
        <v>0</v>
      </c>
      <c r="AJ760" s="11">
        <f t="shared" si="156"/>
        <v>0</v>
      </c>
      <c r="AK760" s="11">
        <f t="shared" si="157"/>
        <v>0</v>
      </c>
      <c r="AL760" s="11" t="str">
        <f t="shared" si="158"/>
        <v/>
      </c>
      <c r="AM760" s="11" t="str">
        <f t="shared" si="159"/>
        <v/>
      </c>
      <c r="AN760" s="11" t="str">
        <f>IF(AND($O760=$B$4,OR($Q760="COMMUN",$Q760=$D$4),$R760="POS"),COUNTIFS($O$83:$O760,$B$4,$Q$83:$Q760,"COMMUN",$R$83:$R760,"POS")+COUNTIFS($O$83:$O760,$B$4,$Q$83:$Q760,$D$4,$R$83:$R760,"POS"),"")</f>
        <v/>
      </c>
      <c r="AO760" s="11" t="str">
        <f t="shared" si="160"/>
        <v/>
      </c>
      <c r="AP760" s="11" t="str">
        <f t="shared" si="161"/>
        <v/>
      </c>
      <c r="AQ760" s="11">
        <f t="shared" si="162"/>
        <v>0</v>
      </c>
    </row>
    <row r="761" spans="12:43" ht="21.95" customHeight="1">
      <c r="L761" s="46"/>
      <c r="M761" s="46"/>
      <c r="N761" s="44" t="s">
        <v>2208</v>
      </c>
      <c r="O761" s="44" t="s">
        <v>148</v>
      </c>
      <c r="P761" s="44">
        <v>4</v>
      </c>
      <c r="Q761" s="44" t="s">
        <v>51</v>
      </c>
      <c r="R761" s="44" t="s">
        <v>52</v>
      </c>
      <c r="S761" s="44">
        <v>0</v>
      </c>
      <c r="T761" s="44">
        <v>0</v>
      </c>
      <c r="U761" s="44" t="s">
        <v>620</v>
      </c>
      <c r="V761" s="44" t="s">
        <v>2209</v>
      </c>
      <c r="W761" s="44"/>
      <c r="X761" s="44"/>
      <c r="Y761" s="44"/>
      <c r="Z761" s="44"/>
      <c r="AA761" s="44"/>
      <c r="AB761" s="44" t="s">
        <v>625</v>
      </c>
      <c r="AC761" s="44" t="s">
        <v>626</v>
      </c>
      <c r="AD761" s="44" t="s">
        <v>813</v>
      </c>
      <c r="AE761" s="44" t="s">
        <v>550</v>
      </c>
      <c r="AF761" s="11">
        <f t="shared" si="152"/>
        <v>0</v>
      </c>
      <c r="AG761" s="11">
        <f t="shared" si="153"/>
        <v>0</v>
      </c>
      <c r="AH761" s="11">
        <f t="shared" si="154"/>
        <v>0</v>
      </c>
      <c r="AI761" s="11">
        <f t="shared" si="155"/>
        <v>0</v>
      </c>
      <c r="AJ761" s="11">
        <f t="shared" si="156"/>
        <v>0</v>
      </c>
      <c r="AK761" s="11">
        <f t="shared" si="157"/>
        <v>0</v>
      </c>
      <c r="AL761" s="11" t="str">
        <f t="shared" si="158"/>
        <v/>
      </c>
      <c r="AM761" s="11" t="str">
        <f t="shared" si="159"/>
        <v/>
      </c>
      <c r="AN761" s="11" t="str">
        <f>IF(AND($O761=$B$4,OR($Q761="COMMUN",$Q761=$D$4),$R761="POS"),COUNTIFS($O$83:$O761,$B$4,$Q$83:$Q761,"COMMUN",$R$83:$R761,"POS")+COUNTIFS($O$83:$O761,$B$4,$Q$83:$Q761,$D$4,$R$83:$R761,"POS"),"")</f>
        <v/>
      </c>
      <c r="AO761" s="11" t="str">
        <f t="shared" si="160"/>
        <v/>
      </c>
      <c r="AP761" s="11" t="str">
        <f t="shared" si="161"/>
        <v/>
      </c>
      <c r="AQ761" s="11">
        <f t="shared" si="162"/>
        <v>0</v>
      </c>
    </row>
    <row r="762" spans="12:43" ht="21.95" customHeight="1">
      <c r="L762" s="46"/>
      <c r="M762" s="46"/>
      <c r="N762" s="44" t="s">
        <v>2210</v>
      </c>
      <c r="O762" s="44" t="s">
        <v>148</v>
      </c>
      <c r="P762" s="44">
        <v>5</v>
      </c>
      <c r="Q762" s="44" t="s">
        <v>51</v>
      </c>
      <c r="R762" s="44" t="s">
        <v>52</v>
      </c>
      <c r="S762" s="44">
        <v>0</v>
      </c>
      <c r="T762" s="44">
        <v>0</v>
      </c>
      <c r="U762" s="44" t="s">
        <v>620</v>
      </c>
      <c r="V762" s="44" t="s">
        <v>2211</v>
      </c>
      <c r="W762" s="44"/>
      <c r="X762" s="44"/>
      <c r="Y762" s="44"/>
      <c r="Z762" s="44"/>
      <c r="AA762" s="44"/>
      <c r="AB762" s="44" t="s">
        <v>625</v>
      </c>
      <c r="AC762" s="44" t="s">
        <v>626</v>
      </c>
      <c r="AD762" s="44" t="s">
        <v>813</v>
      </c>
      <c r="AE762" s="44" t="s">
        <v>550</v>
      </c>
      <c r="AF762" s="11">
        <f t="shared" si="152"/>
        <v>0</v>
      </c>
      <c r="AG762" s="11">
        <f t="shared" si="153"/>
        <v>0</v>
      </c>
      <c r="AH762" s="11">
        <f t="shared" si="154"/>
        <v>0</v>
      </c>
      <c r="AI762" s="11">
        <f t="shared" si="155"/>
        <v>0</v>
      </c>
      <c r="AJ762" s="11">
        <f t="shared" si="156"/>
        <v>0</v>
      </c>
      <c r="AK762" s="11">
        <f t="shared" si="157"/>
        <v>0</v>
      </c>
      <c r="AL762" s="11" t="str">
        <f t="shared" si="158"/>
        <v/>
      </c>
      <c r="AM762" s="11" t="str">
        <f t="shared" si="159"/>
        <v/>
      </c>
      <c r="AN762" s="11" t="str">
        <f>IF(AND($O762=$B$4,OR($Q762="COMMUN",$Q762=$D$4),$R762="POS"),COUNTIFS($O$83:$O762,$B$4,$Q$83:$Q762,"COMMUN",$R$83:$R762,"POS")+COUNTIFS($O$83:$O762,$B$4,$Q$83:$Q762,$D$4,$R$83:$R762,"POS"),"")</f>
        <v/>
      </c>
      <c r="AO762" s="11" t="str">
        <f t="shared" si="160"/>
        <v/>
      </c>
      <c r="AP762" s="11" t="str">
        <f t="shared" si="161"/>
        <v/>
      </c>
      <c r="AQ762" s="11">
        <f t="shared" si="162"/>
        <v>0</v>
      </c>
    </row>
    <row r="763" spans="12:43" ht="21.95" customHeight="1">
      <c r="L763" s="46"/>
      <c r="M763" s="46"/>
      <c r="N763" s="44" t="s">
        <v>2212</v>
      </c>
      <c r="O763" s="44" t="s">
        <v>364</v>
      </c>
      <c r="P763" s="44">
        <v>1</v>
      </c>
      <c r="Q763" s="44" t="s">
        <v>51</v>
      </c>
      <c r="R763" s="44" t="s">
        <v>52</v>
      </c>
      <c r="S763" s="44">
        <v>0</v>
      </c>
      <c r="T763" s="44">
        <v>0</v>
      </c>
      <c r="U763" s="44" t="s">
        <v>620</v>
      </c>
      <c r="V763" s="44" t="s">
        <v>2213</v>
      </c>
      <c r="W763" s="44"/>
      <c r="X763" s="44"/>
      <c r="Y763" s="44"/>
      <c r="Z763" s="44"/>
      <c r="AA763" s="44"/>
      <c r="AB763" s="44" t="s">
        <v>625</v>
      </c>
      <c r="AC763" s="44" t="s">
        <v>626</v>
      </c>
      <c r="AD763" s="44" t="s">
        <v>813</v>
      </c>
      <c r="AE763" s="44" t="s">
        <v>550</v>
      </c>
      <c r="AF763" s="11">
        <f t="shared" si="152"/>
        <v>0</v>
      </c>
      <c r="AG763" s="11">
        <f t="shared" si="153"/>
        <v>0</v>
      </c>
      <c r="AH763" s="11">
        <f t="shared" si="154"/>
        <v>0</v>
      </c>
      <c r="AI763" s="11">
        <f t="shared" si="155"/>
        <v>0</v>
      </c>
      <c r="AJ763" s="11">
        <f t="shared" si="156"/>
        <v>0</v>
      </c>
      <c r="AK763" s="11">
        <f t="shared" si="157"/>
        <v>0</v>
      </c>
      <c r="AL763" s="11" t="str">
        <f t="shared" si="158"/>
        <v/>
      </c>
      <c r="AM763" s="11" t="str">
        <f t="shared" si="159"/>
        <v/>
      </c>
      <c r="AN763" s="11" t="str">
        <f>IF(AND($O763=$B$4,OR($Q763="COMMUN",$Q763=$D$4),$R763="POS"),COUNTIFS($O$83:$O763,$B$4,$Q$83:$Q763,"COMMUN",$R$83:$R763,"POS")+COUNTIFS($O$83:$O763,$B$4,$Q$83:$Q763,$D$4,$R$83:$R763,"POS"),"")</f>
        <v/>
      </c>
      <c r="AO763" s="11" t="str">
        <f t="shared" si="160"/>
        <v/>
      </c>
      <c r="AP763" s="11" t="str">
        <f t="shared" si="161"/>
        <v/>
      </c>
      <c r="AQ763" s="11">
        <f t="shared" si="162"/>
        <v>0</v>
      </c>
    </row>
    <row r="764" spans="12:43" ht="21.95" customHeight="1">
      <c r="L764" s="46"/>
      <c r="M764" s="46"/>
      <c r="N764" s="44" t="s">
        <v>2214</v>
      </c>
      <c r="O764" s="44" t="s">
        <v>364</v>
      </c>
      <c r="P764" s="44">
        <v>2</v>
      </c>
      <c r="Q764" s="44" t="s">
        <v>51</v>
      </c>
      <c r="R764" s="44" t="s">
        <v>52</v>
      </c>
      <c r="S764" s="44">
        <v>0</v>
      </c>
      <c r="T764" s="44">
        <v>0</v>
      </c>
      <c r="U764" s="44" t="s">
        <v>620</v>
      </c>
      <c r="V764" s="44" t="s">
        <v>2215</v>
      </c>
      <c r="W764" s="44"/>
      <c r="X764" s="44"/>
      <c r="Y764" s="44"/>
      <c r="Z764" s="44"/>
      <c r="AA764" s="44"/>
      <c r="AB764" s="44" t="s">
        <v>625</v>
      </c>
      <c r="AC764" s="44" t="s">
        <v>626</v>
      </c>
      <c r="AD764" s="44" t="s">
        <v>813</v>
      </c>
      <c r="AE764" s="44" t="s">
        <v>550</v>
      </c>
      <c r="AF764" s="11">
        <f t="shared" si="152"/>
        <v>0</v>
      </c>
      <c r="AG764" s="11">
        <f t="shared" si="153"/>
        <v>0</v>
      </c>
      <c r="AH764" s="11">
        <f t="shared" si="154"/>
        <v>0</v>
      </c>
      <c r="AI764" s="11">
        <f t="shared" si="155"/>
        <v>0</v>
      </c>
      <c r="AJ764" s="11">
        <f t="shared" si="156"/>
        <v>0</v>
      </c>
      <c r="AK764" s="11">
        <f t="shared" si="157"/>
        <v>0</v>
      </c>
      <c r="AL764" s="11" t="str">
        <f t="shared" si="158"/>
        <v/>
      </c>
      <c r="AM764" s="11" t="str">
        <f t="shared" si="159"/>
        <v/>
      </c>
      <c r="AN764" s="11" t="str">
        <f>IF(AND($O764=$B$4,OR($Q764="COMMUN",$Q764=$D$4),$R764="POS"),COUNTIFS($O$83:$O764,$B$4,$Q$83:$Q764,"COMMUN",$R$83:$R764,"POS")+COUNTIFS($O$83:$O764,$B$4,$Q$83:$Q764,$D$4,$R$83:$R764,"POS"),"")</f>
        <v/>
      </c>
      <c r="AO764" s="11" t="str">
        <f t="shared" si="160"/>
        <v/>
      </c>
      <c r="AP764" s="11" t="str">
        <f t="shared" si="161"/>
        <v/>
      </c>
      <c r="AQ764" s="11">
        <f t="shared" si="162"/>
        <v>0</v>
      </c>
    </row>
    <row r="765" spans="12:43" ht="21.95" customHeight="1">
      <c r="L765" s="46"/>
      <c r="M765" s="46"/>
      <c r="N765" s="44" t="s">
        <v>2216</v>
      </c>
      <c r="O765" s="44" t="s">
        <v>364</v>
      </c>
      <c r="P765" s="44">
        <v>3</v>
      </c>
      <c r="Q765" s="44" t="s">
        <v>51</v>
      </c>
      <c r="R765" s="44" t="s">
        <v>52</v>
      </c>
      <c r="S765" s="44">
        <v>0</v>
      </c>
      <c r="T765" s="44">
        <v>0</v>
      </c>
      <c r="U765" s="44" t="s">
        <v>620</v>
      </c>
      <c r="V765" s="44" t="s">
        <v>2217</v>
      </c>
      <c r="W765" s="44"/>
      <c r="X765" s="44"/>
      <c r="Y765" s="44"/>
      <c r="Z765" s="44"/>
      <c r="AA765" s="44"/>
      <c r="AB765" s="44" t="s">
        <v>625</v>
      </c>
      <c r="AC765" s="44" t="s">
        <v>626</v>
      </c>
      <c r="AD765" s="44" t="s">
        <v>813</v>
      </c>
      <c r="AE765" s="44" t="s">
        <v>550</v>
      </c>
      <c r="AF765" s="11">
        <f t="shared" si="152"/>
        <v>0</v>
      </c>
      <c r="AG765" s="11">
        <f t="shared" si="153"/>
        <v>0</v>
      </c>
      <c r="AH765" s="11">
        <f t="shared" si="154"/>
        <v>0</v>
      </c>
      <c r="AI765" s="11">
        <f t="shared" si="155"/>
        <v>0</v>
      </c>
      <c r="AJ765" s="11">
        <f t="shared" si="156"/>
        <v>0</v>
      </c>
      <c r="AK765" s="11">
        <f t="shared" si="157"/>
        <v>0</v>
      </c>
      <c r="AL765" s="11" t="str">
        <f t="shared" si="158"/>
        <v/>
      </c>
      <c r="AM765" s="11" t="str">
        <f t="shared" si="159"/>
        <v/>
      </c>
      <c r="AN765" s="11" t="str">
        <f>IF(AND($O765=$B$4,OR($Q765="COMMUN",$Q765=$D$4),$R765="POS"),COUNTIFS($O$83:$O765,$B$4,$Q$83:$Q765,"COMMUN",$R$83:$R765,"POS")+COUNTIFS($O$83:$O765,$B$4,$Q$83:$Q765,$D$4,$R$83:$R765,"POS"),"")</f>
        <v/>
      </c>
      <c r="AO765" s="11" t="str">
        <f t="shared" si="160"/>
        <v/>
      </c>
      <c r="AP765" s="11" t="str">
        <f t="shared" si="161"/>
        <v/>
      </c>
      <c r="AQ765" s="11">
        <f t="shared" si="162"/>
        <v>0</v>
      </c>
    </row>
    <row r="766" spans="12:43" ht="21.95" customHeight="1">
      <c r="L766" s="46"/>
      <c r="M766" s="46"/>
      <c r="N766" s="44" t="s">
        <v>2218</v>
      </c>
      <c r="O766" s="44" t="s">
        <v>364</v>
      </c>
      <c r="P766" s="44">
        <v>4</v>
      </c>
      <c r="Q766" s="44" t="s">
        <v>51</v>
      </c>
      <c r="R766" s="44" t="s">
        <v>52</v>
      </c>
      <c r="S766" s="44">
        <v>0</v>
      </c>
      <c r="T766" s="44">
        <v>0</v>
      </c>
      <c r="U766" s="44" t="s">
        <v>620</v>
      </c>
      <c r="V766" s="44" t="s">
        <v>2219</v>
      </c>
      <c r="W766" s="44"/>
      <c r="X766" s="44"/>
      <c r="Y766" s="44"/>
      <c r="Z766" s="44"/>
      <c r="AA766" s="44"/>
      <c r="AB766" s="44" t="s">
        <v>625</v>
      </c>
      <c r="AC766" s="44" t="s">
        <v>626</v>
      </c>
      <c r="AD766" s="44" t="s">
        <v>813</v>
      </c>
      <c r="AE766" s="44" t="s">
        <v>550</v>
      </c>
      <c r="AF766" s="11">
        <f t="shared" si="152"/>
        <v>0</v>
      </c>
      <c r="AG766" s="11">
        <f t="shared" si="153"/>
        <v>0</v>
      </c>
      <c r="AH766" s="11">
        <f t="shared" si="154"/>
        <v>0</v>
      </c>
      <c r="AI766" s="11">
        <f t="shared" si="155"/>
        <v>0</v>
      </c>
      <c r="AJ766" s="11">
        <f t="shared" si="156"/>
        <v>0</v>
      </c>
      <c r="AK766" s="11">
        <f t="shared" si="157"/>
        <v>0</v>
      </c>
      <c r="AL766" s="11" t="str">
        <f t="shared" si="158"/>
        <v/>
      </c>
      <c r="AM766" s="11" t="str">
        <f t="shared" si="159"/>
        <v/>
      </c>
      <c r="AN766" s="11" t="str">
        <f>IF(AND($O766=$B$4,OR($Q766="COMMUN",$Q766=$D$4),$R766="POS"),COUNTIFS($O$83:$O766,$B$4,$Q$83:$Q766,"COMMUN",$R$83:$R766,"POS")+COUNTIFS($O$83:$O766,$B$4,$Q$83:$Q766,$D$4,$R$83:$R766,"POS"),"")</f>
        <v/>
      </c>
      <c r="AO766" s="11" t="str">
        <f t="shared" si="160"/>
        <v/>
      </c>
      <c r="AP766" s="11" t="str">
        <f t="shared" si="161"/>
        <v/>
      </c>
      <c r="AQ766" s="11">
        <f t="shared" si="162"/>
        <v>0</v>
      </c>
    </row>
    <row r="767" spans="12:43" ht="21.95" customHeight="1">
      <c r="L767" s="46"/>
      <c r="M767" s="46"/>
      <c r="N767" s="44" t="s">
        <v>2220</v>
      </c>
      <c r="O767" s="44" t="s">
        <v>364</v>
      </c>
      <c r="P767" s="44">
        <v>5</v>
      </c>
      <c r="Q767" s="44" t="s">
        <v>51</v>
      </c>
      <c r="R767" s="44" t="s">
        <v>52</v>
      </c>
      <c r="S767" s="44">
        <v>0</v>
      </c>
      <c r="T767" s="44">
        <v>0</v>
      </c>
      <c r="U767" s="44" t="s">
        <v>620</v>
      </c>
      <c r="V767" s="44" t="s">
        <v>2221</v>
      </c>
      <c r="W767" s="44"/>
      <c r="X767" s="44"/>
      <c r="Y767" s="44"/>
      <c r="Z767" s="44"/>
      <c r="AA767" s="44"/>
      <c r="AB767" s="44" t="s">
        <v>625</v>
      </c>
      <c r="AC767" s="44" t="s">
        <v>626</v>
      </c>
      <c r="AD767" s="44" t="s">
        <v>813</v>
      </c>
      <c r="AE767" s="44" t="s">
        <v>550</v>
      </c>
      <c r="AF767" s="11">
        <f t="shared" si="152"/>
        <v>0</v>
      </c>
      <c r="AG767" s="11">
        <f t="shared" si="153"/>
        <v>0</v>
      </c>
      <c r="AH767" s="11">
        <f t="shared" si="154"/>
        <v>0</v>
      </c>
      <c r="AI767" s="11">
        <f t="shared" si="155"/>
        <v>0</v>
      </c>
      <c r="AJ767" s="11">
        <f t="shared" si="156"/>
        <v>0</v>
      </c>
      <c r="AK767" s="11">
        <f t="shared" si="157"/>
        <v>0</v>
      </c>
      <c r="AL767" s="11" t="str">
        <f t="shared" si="158"/>
        <v/>
      </c>
      <c r="AM767" s="11" t="str">
        <f t="shared" si="159"/>
        <v/>
      </c>
      <c r="AN767" s="11" t="str">
        <f>IF(AND($O767=$B$4,OR($Q767="COMMUN",$Q767=$D$4),$R767="POS"),COUNTIFS($O$83:$O767,$B$4,$Q$83:$Q767,"COMMUN",$R$83:$R767,"POS")+COUNTIFS($O$83:$O767,$B$4,$Q$83:$Q767,$D$4,$R$83:$R767,"POS"),"")</f>
        <v/>
      </c>
      <c r="AO767" s="11" t="str">
        <f t="shared" si="160"/>
        <v/>
      </c>
      <c r="AP767" s="11" t="str">
        <f t="shared" si="161"/>
        <v/>
      </c>
      <c r="AQ767" s="11">
        <f t="shared" si="162"/>
        <v>0</v>
      </c>
    </row>
    <row r="768" spans="12:43" ht="21.95" customHeight="1">
      <c r="L768" s="46"/>
      <c r="M768" s="46"/>
      <c r="N768" s="44" t="s">
        <v>2222</v>
      </c>
      <c r="O768" s="44" t="s">
        <v>366</v>
      </c>
      <c r="P768" s="44">
        <v>1</v>
      </c>
      <c r="Q768" s="44" t="s">
        <v>51</v>
      </c>
      <c r="R768" s="44" t="s">
        <v>52</v>
      </c>
      <c r="S768" s="44">
        <v>0</v>
      </c>
      <c r="T768" s="44">
        <v>0</v>
      </c>
      <c r="U768" s="44" t="s">
        <v>620</v>
      </c>
      <c r="V768" s="44" t="s">
        <v>2223</v>
      </c>
      <c r="W768" s="44"/>
      <c r="X768" s="44"/>
      <c r="Y768" s="44"/>
      <c r="Z768" s="44"/>
      <c r="AA768" s="44"/>
      <c r="AB768" s="44" t="s">
        <v>625</v>
      </c>
      <c r="AC768" s="44" t="s">
        <v>626</v>
      </c>
      <c r="AD768" s="44" t="s">
        <v>813</v>
      </c>
      <c r="AE768" s="44" t="s">
        <v>550</v>
      </c>
      <c r="AF768" s="11">
        <f t="shared" si="152"/>
        <v>0</v>
      </c>
      <c r="AG768" s="11">
        <f t="shared" si="153"/>
        <v>0</v>
      </c>
      <c r="AH768" s="11">
        <f t="shared" si="154"/>
        <v>0</v>
      </c>
      <c r="AI768" s="11">
        <f t="shared" si="155"/>
        <v>0</v>
      </c>
      <c r="AJ768" s="11">
        <f t="shared" si="156"/>
        <v>0</v>
      </c>
      <c r="AK768" s="11">
        <f t="shared" si="157"/>
        <v>0</v>
      </c>
      <c r="AL768" s="11" t="str">
        <f t="shared" si="158"/>
        <v/>
      </c>
      <c r="AM768" s="11" t="str">
        <f t="shared" si="159"/>
        <v/>
      </c>
      <c r="AN768" s="11" t="str">
        <f>IF(AND($O768=$B$4,OR($Q768="COMMUN",$Q768=$D$4),$R768="POS"),COUNTIFS($O$83:$O768,$B$4,$Q$83:$Q768,"COMMUN",$R$83:$R768,"POS")+COUNTIFS($O$83:$O768,$B$4,$Q$83:$Q768,$D$4,$R$83:$R768,"POS"),"")</f>
        <v/>
      </c>
      <c r="AO768" s="11" t="str">
        <f t="shared" si="160"/>
        <v/>
      </c>
      <c r="AP768" s="11" t="str">
        <f t="shared" si="161"/>
        <v/>
      </c>
      <c r="AQ768" s="11">
        <f t="shared" si="162"/>
        <v>0</v>
      </c>
    </row>
    <row r="769" spans="12:43" ht="21.95" customHeight="1">
      <c r="L769" s="46"/>
      <c r="M769" s="46"/>
      <c r="N769" s="44" t="s">
        <v>2224</v>
      </c>
      <c r="O769" s="44" t="s">
        <v>366</v>
      </c>
      <c r="P769" s="44">
        <v>2</v>
      </c>
      <c r="Q769" s="44" t="s">
        <v>51</v>
      </c>
      <c r="R769" s="44" t="s">
        <v>52</v>
      </c>
      <c r="S769" s="44">
        <v>0</v>
      </c>
      <c r="T769" s="44">
        <v>0</v>
      </c>
      <c r="U769" s="44" t="s">
        <v>620</v>
      </c>
      <c r="V769" s="44" t="s">
        <v>2225</v>
      </c>
      <c r="W769" s="44"/>
      <c r="X769" s="44"/>
      <c r="Y769" s="44"/>
      <c r="Z769" s="44"/>
      <c r="AA769" s="44"/>
      <c r="AB769" s="44" t="s">
        <v>625</v>
      </c>
      <c r="AC769" s="44" t="s">
        <v>626</v>
      </c>
      <c r="AD769" s="44" t="s">
        <v>813</v>
      </c>
      <c r="AE769" s="44" t="s">
        <v>550</v>
      </c>
      <c r="AF769" s="11">
        <f t="shared" si="152"/>
        <v>0</v>
      </c>
      <c r="AG769" s="11">
        <f t="shared" si="153"/>
        <v>0</v>
      </c>
      <c r="AH769" s="11">
        <f t="shared" si="154"/>
        <v>0</v>
      </c>
      <c r="AI769" s="11">
        <f t="shared" si="155"/>
        <v>0</v>
      </c>
      <c r="AJ769" s="11">
        <f t="shared" si="156"/>
        <v>0</v>
      </c>
      <c r="AK769" s="11">
        <f t="shared" si="157"/>
        <v>0</v>
      </c>
      <c r="AL769" s="11" t="str">
        <f t="shared" si="158"/>
        <v/>
      </c>
      <c r="AM769" s="11" t="str">
        <f t="shared" si="159"/>
        <v/>
      </c>
      <c r="AN769" s="11" t="str">
        <f>IF(AND($O769=$B$4,OR($Q769="COMMUN",$Q769=$D$4),$R769="POS"),COUNTIFS($O$83:$O769,$B$4,$Q$83:$Q769,"COMMUN",$R$83:$R769,"POS")+COUNTIFS($O$83:$O769,$B$4,$Q$83:$Q769,$D$4,$R$83:$R769,"POS"),"")</f>
        <v/>
      </c>
      <c r="AO769" s="11" t="str">
        <f t="shared" si="160"/>
        <v/>
      </c>
      <c r="AP769" s="11" t="str">
        <f t="shared" si="161"/>
        <v/>
      </c>
      <c r="AQ769" s="11">
        <f t="shared" si="162"/>
        <v>0</v>
      </c>
    </row>
    <row r="770" spans="12:43" ht="21.95" customHeight="1">
      <c r="L770" s="46"/>
      <c r="M770" s="46"/>
      <c r="N770" s="44" t="s">
        <v>2226</v>
      </c>
      <c r="O770" s="44" t="s">
        <v>366</v>
      </c>
      <c r="P770" s="44">
        <v>3</v>
      </c>
      <c r="Q770" s="44" t="s">
        <v>51</v>
      </c>
      <c r="R770" s="44" t="s">
        <v>52</v>
      </c>
      <c r="S770" s="44">
        <v>0</v>
      </c>
      <c r="T770" s="44">
        <v>0</v>
      </c>
      <c r="U770" s="44" t="s">
        <v>620</v>
      </c>
      <c r="V770" s="44" t="s">
        <v>2227</v>
      </c>
      <c r="W770" s="44"/>
      <c r="X770" s="44"/>
      <c r="Y770" s="44"/>
      <c r="Z770" s="44"/>
      <c r="AA770" s="44"/>
      <c r="AB770" s="44" t="s">
        <v>625</v>
      </c>
      <c r="AC770" s="44" t="s">
        <v>626</v>
      </c>
      <c r="AD770" s="44" t="s">
        <v>813</v>
      </c>
      <c r="AE770" s="44" t="s">
        <v>550</v>
      </c>
      <c r="AF770" s="11">
        <f t="shared" si="152"/>
        <v>0</v>
      </c>
      <c r="AG770" s="11">
        <f t="shared" si="153"/>
        <v>0</v>
      </c>
      <c r="AH770" s="11">
        <f t="shared" si="154"/>
        <v>0</v>
      </c>
      <c r="AI770" s="11">
        <f t="shared" si="155"/>
        <v>0</v>
      </c>
      <c r="AJ770" s="11">
        <f t="shared" si="156"/>
        <v>0</v>
      </c>
      <c r="AK770" s="11">
        <f t="shared" si="157"/>
        <v>0</v>
      </c>
      <c r="AL770" s="11" t="str">
        <f t="shared" si="158"/>
        <v/>
      </c>
      <c r="AM770" s="11" t="str">
        <f t="shared" si="159"/>
        <v/>
      </c>
      <c r="AN770" s="11" t="str">
        <f>IF(AND($O770=$B$4,OR($Q770="COMMUN",$Q770=$D$4),$R770="POS"),COUNTIFS($O$83:$O770,$B$4,$Q$83:$Q770,"COMMUN",$R$83:$R770,"POS")+COUNTIFS($O$83:$O770,$B$4,$Q$83:$Q770,$D$4,$R$83:$R770,"POS"),"")</f>
        <v/>
      </c>
      <c r="AO770" s="11" t="str">
        <f t="shared" si="160"/>
        <v/>
      </c>
      <c r="AP770" s="11" t="str">
        <f t="shared" si="161"/>
        <v/>
      </c>
      <c r="AQ770" s="11">
        <f t="shared" si="162"/>
        <v>0</v>
      </c>
    </row>
    <row r="771" spans="12:43" ht="21.95" customHeight="1">
      <c r="L771" s="46"/>
      <c r="M771" s="46"/>
      <c r="N771" s="44" t="s">
        <v>2228</v>
      </c>
      <c r="O771" s="44" t="s">
        <v>366</v>
      </c>
      <c r="P771" s="44">
        <v>4</v>
      </c>
      <c r="Q771" s="44" t="s">
        <v>51</v>
      </c>
      <c r="R771" s="44" t="s">
        <v>52</v>
      </c>
      <c r="S771" s="44">
        <v>0</v>
      </c>
      <c r="T771" s="44">
        <v>0</v>
      </c>
      <c r="U771" s="44" t="s">
        <v>620</v>
      </c>
      <c r="V771" s="44" t="s">
        <v>2229</v>
      </c>
      <c r="W771" s="44"/>
      <c r="X771" s="44"/>
      <c r="Y771" s="44"/>
      <c r="Z771" s="44"/>
      <c r="AA771" s="44"/>
      <c r="AB771" s="44" t="s">
        <v>625</v>
      </c>
      <c r="AC771" s="44" t="s">
        <v>626</v>
      </c>
      <c r="AD771" s="44" t="s">
        <v>813</v>
      </c>
      <c r="AE771" s="44" t="s">
        <v>550</v>
      </c>
      <c r="AF771" s="11">
        <f t="shared" si="152"/>
        <v>0</v>
      </c>
      <c r="AG771" s="11">
        <f t="shared" si="153"/>
        <v>0</v>
      </c>
      <c r="AH771" s="11">
        <f t="shared" si="154"/>
        <v>0</v>
      </c>
      <c r="AI771" s="11">
        <f t="shared" si="155"/>
        <v>0</v>
      </c>
      <c r="AJ771" s="11">
        <f t="shared" si="156"/>
        <v>0</v>
      </c>
      <c r="AK771" s="11">
        <f t="shared" si="157"/>
        <v>0</v>
      </c>
      <c r="AL771" s="11" t="str">
        <f t="shared" si="158"/>
        <v/>
      </c>
      <c r="AM771" s="11" t="str">
        <f t="shared" si="159"/>
        <v/>
      </c>
      <c r="AN771" s="11" t="str">
        <f>IF(AND($O771=$B$4,OR($Q771="COMMUN",$Q771=$D$4),$R771="POS"),COUNTIFS($O$83:$O771,$B$4,$Q$83:$Q771,"COMMUN",$R$83:$R771,"POS")+COUNTIFS($O$83:$O771,$B$4,$Q$83:$Q771,$D$4,$R$83:$R771,"POS"),"")</f>
        <v/>
      </c>
      <c r="AO771" s="11" t="str">
        <f t="shared" si="160"/>
        <v/>
      </c>
      <c r="AP771" s="11" t="str">
        <f t="shared" si="161"/>
        <v/>
      </c>
      <c r="AQ771" s="11">
        <f t="shared" si="162"/>
        <v>0</v>
      </c>
    </row>
    <row r="772" spans="12:43" ht="21.95" customHeight="1">
      <c r="L772" s="46"/>
      <c r="M772" s="46"/>
      <c r="N772" s="44" t="s">
        <v>2230</v>
      </c>
      <c r="O772" s="44" t="s">
        <v>366</v>
      </c>
      <c r="P772" s="44">
        <v>5</v>
      </c>
      <c r="Q772" s="44" t="s">
        <v>51</v>
      </c>
      <c r="R772" s="44" t="s">
        <v>52</v>
      </c>
      <c r="S772" s="44">
        <v>0</v>
      </c>
      <c r="T772" s="44">
        <v>0</v>
      </c>
      <c r="U772" s="44" t="s">
        <v>620</v>
      </c>
      <c r="V772" s="44" t="s">
        <v>2231</v>
      </c>
      <c r="W772" s="44"/>
      <c r="X772" s="44"/>
      <c r="Y772" s="44"/>
      <c r="Z772" s="44"/>
      <c r="AA772" s="44"/>
      <c r="AB772" s="44" t="s">
        <v>625</v>
      </c>
      <c r="AC772" s="44" t="s">
        <v>626</v>
      </c>
      <c r="AD772" s="44" t="s">
        <v>813</v>
      </c>
      <c r="AE772" s="44" t="s">
        <v>550</v>
      </c>
      <c r="AF772" s="11">
        <f t="shared" si="152"/>
        <v>0</v>
      </c>
      <c r="AG772" s="11">
        <f t="shared" si="153"/>
        <v>0</v>
      </c>
      <c r="AH772" s="11">
        <f t="shared" si="154"/>
        <v>0</v>
      </c>
      <c r="AI772" s="11">
        <f t="shared" si="155"/>
        <v>0</v>
      </c>
      <c r="AJ772" s="11">
        <f t="shared" si="156"/>
        <v>0</v>
      </c>
      <c r="AK772" s="11">
        <f t="shared" si="157"/>
        <v>0</v>
      </c>
      <c r="AL772" s="11" t="str">
        <f t="shared" si="158"/>
        <v/>
      </c>
      <c r="AM772" s="11" t="str">
        <f t="shared" si="159"/>
        <v/>
      </c>
      <c r="AN772" s="11" t="str">
        <f>IF(AND($O772=$B$4,OR($Q772="COMMUN",$Q772=$D$4),$R772="POS"),COUNTIFS($O$83:$O772,$B$4,$Q$83:$Q772,"COMMUN",$R$83:$R772,"POS")+COUNTIFS($O$83:$O772,$B$4,$Q$83:$Q772,$D$4,$R$83:$R772,"POS"),"")</f>
        <v/>
      </c>
      <c r="AO772" s="11" t="str">
        <f t="shared" si="160"/>
        <v/>
      </c>
      <c r="AP772" s="11" t="str">
        <f t="shared" si="161"/>
        <v/>
      </c>
      <c r="AQ772" s="11">
        <f t="shared" si="162"/>
        <v>0</v>
      </c>
    </row>
    <row r="773" spans="12:43" ht="21.95" customHeight="1">
      <c r="L773" s="46"/>
      <c r="M773" s="46"/>
      <c r="N773" s="44" t="s">
        <v>2232</v>
      </c>
      <c r="O773" s="44" t="s">
        <v>368</v>
      </c>
      <c r="P773" s="44">
        <v>1</v>
      </c>
      <c r="Q773" s="44" t="s">
        <v>51</v>
      </c>
      <c r="R773" s="44" t="s">
        <v>52</v>
      </c>
      <c r="S773" s="44">
        <v>0</v>
      </c>
      <c r="T773" s="44">
        <v>0</v>
      </c>
      <c r="U773" s="44" t="s">
        <v>620</v>
      </c>
      <c r="V773" s="44" t="s">
        <v>2233</v>
      </c>
      <c r="W773" s="44"/>
      <c r="X773" s="44"/>
      <c r="Y773" s="44"/>
      <c r="Z773" s="44"/>
      <c r="AA773" s="44"/>
      <c r="AB773" s="44" t="s">
        <v>625</v>
      </c>
      <c r="AC773" s="44" t="s">
        <v>626</v>
      </c>
      <c r="AD773" s="44" t="s">
        <v>813</v>
      </c>
      <c r="AE773" s="44" t="s">
        <v>550</v>
      </c>
      <c r="AF773" s="11">
        <f t="shared" si="152"/>
        <v>0</v>
      </c>
      <c r="AG773" s="11">
        <f t="shared" si="153"/>
        <v>0</v>
      </c>
      <c r="AH773" s="11">
        <f t="shared" si="154"/>
        <v>0</v>
      </c>
      <c r="AI773" s="11">
        <f t="shared" si="155"/>
        <v>0</v>
      </c>
      <c r="AJ773" s="11">
        <f t="shared" si="156"/>
        <v>0</v>
      </c>
      <c r="AK773" s="11">
        <f t="shared" si="157"/>
        <v>0</v>
      </c>
      <c r="AL773" s="11" t="str">
        <f t="shared" si="158"/>
        <v/>
      </c>
      <c r="AM773" s="11" t="str">
        <f t="shared" si="159"/>
        <v/>
      </c>
      <c r="AN773" s="11" t="str">
        <f>IF(AND($O773=$B$4,OR($Q773="COMMUN",$Q773=$D$4),$R773="POS"),COUNTIFS($O$83:$O773,$B$4,$Q$83:$Q773,"COMMUN",$R$83:$R773,"POS")+COUNTIFS($O$83:$O773,$B$4,$Q$83:$Q773,$D$4,$R$83:$R773,"POS"),"")</f>
        <v/>
      </c>
      <c r="AO773" s="11" t="str">
        <f t="shared" si="160"/>
        <v/>
      </c>
      <c r="AP773" s="11" t="str">
        <f t="shared" si="161"/>
        <v/>
      </c>
      <c r="AQ773" s="11">
        <f t="shared" si="162"/>
        <v>0</v>
      </c>
    </row>
    <row r="774" spans="12:43" ht="21.95" customHeight="1">
      <c r="L774" s="46"/>
      <c r="M774" s="46"/>
      <c r="N774" s="44" t="s">
        <v>2234</v>
      </c>
      <c r="O774" s="44" t="s">
        <v>368</v>
      </c>
      <c r="P774" s="44">
        <v>2</v>
      </c>
      <c r="Q774" s="44" t="s">
        <v>51</v>
      </c>
      <c r="R774" s="44" t="s">
        <v>52</v>
      </c>
      <c r="S774" s="44">
        <v>0</v>
      </c>
      <c r="T774" s="44">
        <v>0</v>
      </c>
      <c r="U774" s="44" t="s">
        <v>620</v>
      </c>
      <c r="V774" s="44" t="s">
        <v>2235</v>
      </c>
      <c r="W774" s="44"/>
      <c r="X774" s="44"/>
      <c r="Y774" s="44"/>
      <c r="Z774" s="44"/>
      <c r="AA774" s="44"/>
      <c r="AB774" s="44" t="s">
        <v>625</v>
      </c>
      <c r="AC774" s="44" t="s">
        <v>626</v>
      </c>
      <c r="AD774" s="44" t="s">
        <v>813</v>
      </c>
      <c r="AE774" s="44" t="s">
        <v>550</v>
      </c>
      <c r="AF774" s="11">
        <f t="shared" si="152"/>
        <v>0</v>
      </c>
      <c r="AG774" s="11">
        <f t="shared" si="153"/>
        <v>0</v>
      </c>
      <c r="AH774" s="11">
        <f t="shared" si="154"/>
        <v>0</v>
      </c>
      <c r="AI774" s="11">
        <f t="shared" si="155"/>
        <v>0</v>
      </c>
      <c r="AJ774" s="11">
        <f t="shared" si="156"/>
        <v>0</v>
      </c>
      <c r="AK774" s="11">
        <f t="shared" si="157"/>
        <v>0</v>
      </c>
      <c r="AL774" s="11" t="str">
        <f t="shared" si="158"/>
        <v/>
      </c>
      <c r="AM774" s="11" t="str">
        <f t="shared" si="159"/>
        <v/>
      </c>
      <c r="AN774" s="11" t="str">
        <f>IF(AND($O774=$B$4,OR($Q774="COMMUN",$Q774=$D$4),$R774="POS"),COUNTIFS($O$83:$O774,$B$4,$Q$83:$Q774,"COMMUN",$R$83:$R774,"POS")+COUNTIFS($O$83:$O774,$B$4,$Q$83:$Q774,$D$4,$R$83:$R774,"POS"),"")</f>
        <v/>
      </c>
      <c r="AO774" s="11" t="str">
        <f t="shared" si="160"/>
        <v/>
      </c>
      <c r="AP774" s="11" t="str">
        <f t="shared" si="161"/>
        <v/>
      </c>
      <c r="AQ774" s="11">
        <f t="shared" si="162"/>
        <v>0</v>
      </c>
    </row>
    <row r="775" spans="12:43" ht="21.95" customHeight="1">
      <c r="L775" s="46"/>
      <c r="M775" s="46"/>
      <c r="N775" s="44" t="s">
        <v>2236</v>
      </c>
      <c r="O775" s="44" t="s">
        <v>368</v>
      </c>
      <c r="P775" s="44">
        <v>3</v>
      </c>
      <c r="Q775" s="44" t="s">
        <v>51</v>
      </c>
      <c r="R775" s="44" t="s">
        <v>52</v>
      </c>
      <c r="S775" s="44">
        <v>0</v>
      </c>
      <c r="T775" s="44">
        <v>0</v>
      </c>
      <c r="U775" s="44" t="s">
        <v>620</v>
      </c>
      <c r="V775" s="44" t="s">
        <v>2237</v>
      </c>
      <c r="W775" s="44"/>
      <c r="X775" s="44"/>
      <c r="Y775" s="44"/>
      <c r="Z775" s="44"/>
      <c r="AA775" s="44"/>
      <c r="AB775" s="44" t="s">
        <v>625</v>
      </c>
      <c r="AC775" s="44" t="s">
        <v>626</v>
      </c>
      <c r="AD775" s="44" t="s">
        <v>813</v>
      </c>
      <c r="AE775" s="44" t="s">
        <v>550</v>
      </c>
      <c r="AF775" s="11">
        <f t="shared" si="152"/>
        <v>0</v>
      </c>
      <c r="AG775" s="11">
        <f t="shared" si="153"/>
        <v>0</v>
      </c>
      <c r="AH775" s="11">
        <f t="shared" si="154"/>
        <v>0</v>
      </c>
      <c r="AI775" s="11">
        <f t="shared" si="155"/>
        <v>0</v>
      </c>
      <c r="AJ775" s="11">
        <f t="shared" si="156"/>
        <v>0</v>
      </c>
      <c r="AK775" s="11">
        <f t="shared" si="157"/>
        <v>0</v>
      </c>
      <c r="AL775" s="11" t="str">
        <f t="shared" si="158"/>
        <v/>
      </c>
      <c r="AM775" s="11" t="str">
        <f t="shared" si="159"/>
        <v/>
      </c>
      <c r="AN775" s="11" t="str">
        <f>IF(AND($O775=$B$4,OR($Q775="COMMUN",$Q775=$D$4),$R775="POS"),COUNTIFS($O$83:$O775,$B$4,$Q$83:$Q775,"COMMUN",$R$83:$R775,"POS")+COUNTIFS($O$83:$O775,$B$4,$Q$83:$Q775,$D$4,$R$83:$R775,"POS"),"")</f>
        <v/>
      </c>
      <c r="AO775" s="11" t="str">
        <f t="shared" si="160"/>
        <v/>
      </c>
      <c r="AP775" s="11" t="str">
        <f t="shared" si="161"/>
        <v/>
      </c>
      <c r="AQ775" s="11">
        <f t="shared" si="162"/>
        <v>0</v>
      </c>
    </row>
    <row r="776" spans="12:43" ht="21.95" customHeight="1">
      <c r="L776" s="46"/>
      <c r="M776" s="46"/>
      <c r="N776" s="44" t="s">
        <v>2238</v>
      </c>
      <c r="O776" s="44" t="s">
        <v>368</v>
      </c>
      <c r="P776" s="44">
        <v>4</v>
      </c>
      <c r="Q776" s="44" t="s">
        <v>51</v>
      </c>
      <c r="R776" s="44" t="s">
        <v>52</v>
      </c>
      <c r="S776" s="44">
        <v>0</v>
      </c>
      <c r="T776" s="44">
        <v>0</v>
      </c>
      <c r="U776" s="44" t="s">
        <v>620</v>
      </c>
      <c r="V776" s="44" t="s">
        <v>2239</v>
      </c>
      <c r="W776" s="44"/>
      <c r="X776" s="44"/>
      <c r="Y776" s="44"/>
      <c r="Z776" s="44"/>
      <c r="AA776" s="44"/>
      <c r="AB776" s="44" t="s">
        <v>625</v>
      </c>
      <c r="AC776" s="44" t="s">
        <v>626</v>
      </c>
      <c r="AD776" s="44" t="s">
        <v>813</v>
      </c>
      <c r="AE776" s="44" t="s">
        <v>550</v>
      </c>
      <c r="AF776" s="11">
        <f t="shared" si="152"/>
        <v>0</v>
      </c>
      <c r="AG776" s="11">
        <f t="shared" si="153"/>
        <v>0</v>
      </c>
      <c r="AH776" s="11">
        <f t="shared" si="154"/>
        <v>0</v>
      </c>
      <c r="AI776" s="11">
        <f t="shared" si="155"/>
        <v>0</v>
      </c>
      <c r="AJ776" s="11">
        <f t="shared" si="156"/>
        <v>0</v>
      </c>
      <c r="AK776" s="11">
        <f t="shared" si="157"/>
        <v>0</v>
      </c>
      <c r="AL776" s="11" t="str">
        <f t="shared" si="158"/>
        <v/>
      </c>
      <c r="AM776" s="11" t="str">
        <f t="shared" si="159"/>
        <v/>
      </c>
      <c r="AN776" s="11" t="str">
        <f>IF(AND($O776=$B$4,OR($Q776="COMMUN",$Q776=$D$4),$R776="POS"),COUNTIFS($O$83:$O776,$B$4,$Q$83:$Q776,"COMMUN",$R$83:$R776,"POS")+COUNTIFS($O$83:$O776,$B$4,$Q$83:$Q776,$D$4,$R$83:$R776,"POS"),"")</f>
        <v/>
      </c>
      <c r="AO776" s="11" t="str">
        <f t="shared" si="160"/>
        <v/>
      </c>
      <c r="AP776" s="11" t="str">
        <f t="shared" si="161"/>
        <v/>
      </c>
      <c r="AQ776" s="11">
        <f t="shared" si="162"/>
        <v>0</v>
      </c>
    </row>
    <row r="777" spans="12:43" ht="21.95" customHeight="1">
      <c r="L777" s="46"/>
      <c r="M777" s="46"/>
      <c r="N777" s="44" t="s">
        <v>2240</v>
      </c>
      <c r="O777" s="44" t="s">
        <v>368</v>
      </c>
      <c r="P777" s="44">
        <v>5</v>
      </c>
      <c r="Q777" s="44" t="s">
        <v>51</v>
      </c>
      <c r="R777" s="44" t="s">
        <v>52</v>
      </c>
      <c r="S777" s="44">
        <v>0</v>
      </c>
      <c r="T777" s="44">
        <v>0</v>
      </c>
      <c r="U777" s="44" t="s">
        <v>620</v>
      </c>
      <c r="V777" s="44" t="s">
        <v>2241</v>
      </c>
      <c r="W777" s="44"/>
      <c r="X777" s="44"/>
      <c r="Y777" s="44"/>
      <c r="Z777" s="44"/>
      <c r="AA777" s="44"/>
      <c r="AB777" s="44" t="s">
        <v>625</v>
      </c>
      <c r="AC777" s="44" t="s">
        <v>626</v>
      </c>
      <c r="AD777" s="44" t="s">
        <v>813</v>
      </c>
      <c r="AE777" s="44" t="s">
        <v>550</v>
      </c>
      <c r="AF777" s="11">
        <f t="shared" si="152"/>
        <v>0</v>
      </c>
      <c r="AG777" s="11">
        <f t="shared" si="153"/>
        <v>0</v>
      </c>
      <c r="AH777" s="11">
        <f t="shared" si="154"/>
        <v>0</v>
      </c>
      <c r="AI777" s="11">
        <f t="shared" si="155"/>
        <v>0</v>
      </c>
      <c r="AJ777" s="11">
        <f t="shared" si="156"/>
        <v>0</v>
      </c>
      <c r="AK777" s="11">
        <f t="shared" si="157"/>
        <v>0</v>
      </c>
      <c r="AL777" s="11" t="str">
        <f t="shared" si="158"/>
        <v/>
      </c>
      <c r="AM777" s="11" t="str">
        <f t="shared" si="159"/>
        <v/>
      </c>
      <c r="AN777" s="11" t="str">
        <f>IF(AND($O777=$B$4,OR($Q777="COMMUN",$Q777=$D$4),$R777="POS"),COUNTIFS($O$83:$O777,$B$4,$Q$83:$Q777,"COMMUN",$R$83:$R777,"POS")+COUNTIFS($O$83:$O777,$B$4,$Q$83:$Q777,$D$4,$R$83:$R777,"POS"),"")</f>
        <v/>
      </c>
      <c r="AO777" s="11" t="str">
        <f t="shared" si="160"/>
        <v/>
      </c>
      <c r="AP777" s="11" t="str">
        <f t="shared" si="161"/>
        <v/>
      </c>
      <c r="AQ777" s="11">
        <f t="shared" si="162"/>
        <v>0</v>
      </c>
    </row>
    <row r="778" spans="12:43" ht="21.95" customHeight="1">
      <c r="L778" s="46"/>
      <c r="M778" s="46"/>
      <c r="N778" s="44" t="s">
        <v>2242</v>
      </c>
      <c r="O778" s="44" t="s">
        <v>370</v>
      </c>
      <c r="P778" s="44">
        <v>1</v>
      </c>
      <c r="Q778" s="44" t="s">
        <v>51</v>
      </c>
      <c r="R778" s="44" t="s">
        <v>52</v>
      </c>
      <c r="S778" s="44">
        <v>0</v>
      </c>
      <c r="T778" s="44">
        <v>0</v>
      </c>
      <c r="U778" s="44" t="s">
        <v>620</v>
      </c>
      <c r="V778" s="44" t="s">
        <v>2243</v>
      </c>
      <c r="W778" s="44"/>
      <c r="X778" s="44"/>
      <c r="Y778" s="44"/>
      <c r="Z778" s="44"/>
      <c r="AA778" s="44"/>
      <c r="AB778" s="44" t="s">
        <v>625</v>
      </c>
      <c r="AC778" s="44" t="s">
        <v>626</v>
      </c>
      <c r="AD778" s="44" t="s">
        <v>813</v>
      </c>
      <c r="AE778" s="44" t="s">
        <v>550</v>
      </c>
      <c r="AF778" s="11">
        <f t="shared" si="152"/>
        <v>0</v>
      </c>
      <c r="AG778" s="11">
        <f t="shared" si="153"/>
        <v>0</v>
      </c>
      <c r="AH778" s="11">
        <f t="shared" si="154"/>
        <v>0</v>
      </c>
      <c r="AI778" s="11">
        <f t="shared" si="155"/>
        <v>0</v>
      </c>
      <c r="AJ778" s="11">
        <f t="shared" si="156"/>
        <v>0</v>
      </c>
      <c r="AK778" s="11">
        <f t="shared" si="157"/>
        <v>0</v>
      </c>
      <c r="AL778" s="11" t="str">
        <f t="shared" si="158"/>
        <v/>
      </c>
      <c r="AM778" s="11" t="str">
        <f t="shared" si="159"/>
        <v/>
      </c>
      <c r="AN778" s="11" t="str">
        <f>IF(AND($O778=$B$4,OR($Q778="COMMUN",$Q778=$D$4),$R778="POS"),COUNTIFS($O$83:$O778,$B$4,$Q$83:$Q778,"COMMUN",$R$83:$R778,"POS")+COUNTIFS($O$83:$O778,$B$4,$Q$83:$Q778,$D$4,$R$83:$R778,"POS"),"")</f>
        <v/>
      </c>
      <c r="AO778" s="11" t="str">
        <f t="shared" si="160"/>
        <v/>
      </c>
      <c r="AP778" s="11" t="str">
        <f t="shared" si="161"/>
        <v/>
      </c>
      <c r="AQ778" s="11">
        <f t="shared" si="162"/>
        <v>0</v>
      </c>
    </row>
    <row r="779" spans="12:43" ht="21.95" customHeight="1">
      <c r="L779" s="46"/>
      <c r="M779" s="46"/>
      <c r="N779" s="44" t="s">
        <v>2244</v>
      </c>
      <c r="O779" s="44" t="s">
        <v>370</v>
      </c>
      <c r="P779" s="44">
        <v>2</v>
      </c>
      <c r="Q779" s="44" t="s">
        <v>51</v>
      </c>
      <c r="R779" s="44" t="s">
        <v>52</v>
      </c>
      <c r="S779" s="44">
        <v>0</v>
      </c>
      <c r="T779" s="44">
        <v>0</v>
      </c>
      <c r="U779" s="44" t="s">
        <v>620</v>
      </c>
      <c r="V779" s="44" t="s">
        <v>2245</v>
      </c>
      <c r="W779" s="44"/>
      <c r="X779" s="44"/>
      <c r="Y779" s="44"/>
      <c r="Z779" s="44"/>
      <c r="AA779" s="44"/>
      <c r="AB779" s="44" t="s">
        <v>625</v>
      </c>
      <c r="AC779" s="44" t="s">
        <v>626</v>
      </c>
      <c r="AD779" s="44" t="s">
        <v>813</v>
      </c>
      <c r="AE779" s="44" t="s">
        <v>550</v>
      </c>
      <c r="AF779" s="11">
        <f t="shared" si="152"/>
        <v>0</v>
      </c>
      <c r="AG779" s="11">
        <f t="shared" si="153"/>
        <v>0</v>
      </c>
      <c r="AH779" s="11">
        <f t="shared" si="154"/>
        <v>0</v>
      </c>
      <c r="AI779" s="11">
        <f t="shared" si="155"/>
        <v>0</v>
      </c>
      <c r="AJ779" s="11">
        <f t="shared" si="156"/>
        <v>0</v>
      </c>
      <c r="AK779" s="11">
        <f t="shared" si="157"/>
        <v>0</v>
      </c>
      <c r="AL779" s="11" t="str">
        <f t="shared" si="158"/>
        <v/>
      </c>
      <c r="AM779" s="11" t="str">
        <f t="shared" si="159"/>
        <v/>
      </c>
      <c r="AN779" s="11" t="str">
        <f>IF(AND($O779=$B$4,OR($Q779="COMMUN",$Q779=$D$4),$R779="POS"),COUNTIFS($O$83:$O779,$B$4,$Q$83:$Q779,"COMMUN",$R$83:$R779,"POS")+COUNTIFS($O$83:$O779,$B$4,$Q$83:$Q779,$D$4,$R$83:$R779,"POS"),"")</f>
        <v/>
      </c>
      <c r="AO779" s="11" t="str">
        <f t="shared" si="160"/>
        <v/>
      </c>
      <c r="AP779" s="11" t="str">
        <f t="shared" si="161"/>
        <v/>
      </c>
      <c r="AQ779" s="11">
        <f t="shared" si="162"/>
        <v>0</v>
      </c>
    </row>
    <row r="780" spans="12:43" ht="21.95" customHeight="1">
      <c r="L780" s="46"/>
      <c r="M780" s="46"/>
      <c r="N780" s="44" t="s">
        <v>2246</v>
      </c>
      <c r="O780" s="44" t="s">
        <v>370</v>
      </c>
      <c r="P780" s="44">
        <v>3</v>
      </c>
      <c r="Q780" s="44" t="s">
        <v>51</v>
      </c>
      <c r="R780" s="44" t="s">
        <v>52</v>
      </c>
      <c r="S780" s="44">
        <v>0</v>
      </c>
      <c r="T780" s="44">
        <v>0</v>
      </c>
      <c r="U780" s="44" t="s">
        <v>620</v>
      </c>
      <c r="V780" s="44" t="s">
        <v>2247</v>
      </c>
      <c r="W780" s="44"/>
      <c r="X780" s="44"/>
      <c r="Y780" s="44"/>
      <c r="Z780" s="44"/>
      <c r="AA780" s="44"/>
      <c r="AB780" s="44" t="s">
        <v>625</v>
      </c>
      <c r="AC780" s="44" t="s">
        <v>626</v>
      </c>
      <c r="AD780" s="44" t="s">
        <v>813</v>
      </c>
      <c r="AE780" s="44" t="s">
        <v>550</v>
      </c>
      <c r="AF780" s="11">
        <f t="shared" si="152"/>
        <v>0</v>
      </c>
      <c r="AG780" s="11">
        <f t="shared" si="153"/>
        <v>0</v>
      </c>
      <c r="AH780" s="11">
        <f t="shared" si="154"/>
        <v>0</v>
      </c>
      <c r="AI780" s="11">
        <f t="shared" si="155"/>
        <v>0</v>
      </c>
      <c r="AJ780" s="11">
        <f t="shared" si="156"/>
        <v>0</v>
      </c>
      <c r="AK780" s="11">
        <f t="shared" si="157"/>
        <v>0</v>
      </c>
      <c r="AL780" s="11" t="str">
        <f t="shared" si="158"/>
        <v/>
      </c>
      <c r="AM780" s="11" t="str">
        <f t="shared" si="159"/>
        <v/>
      </c>
      <c r="AN780" s="11" t="str">
        <f>IF(AND($O780=$B$4,OR($Q780="COMMUN",$Q780=$D$4),$R780="POS"),COUNTIFS($O$83:$O780,$B$4,$Q$83:$Q780,"COMMUN",$R$83:$R780,"POS")+COUNTIFS($O$83:$O780,$B$4,$Q$83:$Q780,$D$4,$R$83:$R780,"POS"),"")</f>
        <v/>
      </c>
      <c r="AO780" s="11" t="str">
        <f t="shared" si="160"/>
        <v/>
      </c>
      <c r="AP780" s="11" t="str">
        <f t="shared" si="161"/>
        <v/>
      </c>
      <c r="AQ780" s="11">
        <f t="shared" si="162"/>
        <v>0</v>
      </c>
    </row>
    <row r="781" spans="12:43" ht="21.95" customHeight="1">
      <c r="L781" s="46"/>
      <c r="M781" s="46"/>
      <c r="N781" s="44" t="s">
        <v>2248</v>
      </c>
      <c r="O781" s="44" t="s">
        <v>370</v>
      </c>
      <c r="P781" s="44">
        <v>4</v>
      </c>
      <c r="Q781" s="44" t="s">
        <v>51</v>
      </c>
      <c r="R781" s="44" t="s">
        <v>52</v>
      </c>
      <c r="S781" s="44">
        <v>0</v>
      </c>
      <c r="T781" s="44">
        <v>0</v>
      </c>
      <c r="U781" s="44" t="s">
        <v>620</v>
      </c>
      <c r="V781" s="44" t="s">
        <v>2249</v>
      </c>
      <c r="W781" s="44"/>
      <c r="X781" s="44"/>
      <c r="Y781" s="44"/>
      <c r="Z781" s="44"/>
      <c r="AA781" s="44"/>
      <c r="AB781" s="44" t="s">
        <v>625</v>
      </c>
      <c r="AC781" s="44" t="s">
        <v>626</v>
      </c>
      <c r="AD781" s="44" t="s">
        <v>813</v>
      </c>
      <c r="AE781" s="44" t="s">
        <v>550</v>
      </c>
      <c r="AF781" s="11">
        <f t="shared" si="152"/>
        <v>0</v>
      </c>
      <c r="AG781" s="11">
        <f t="shared" si="153"/>
        <v>0</v>
      </c>
      <c r="AH781" s="11">
        <f t="shared" si="154"/>
        <v>0</v>
      </c>
      <c r="AI781" s="11">
        <f t="shared" si="155"/>
        <v>0</v>
      </c>
      <c r="AJ781" s="11">
        <f t="shared" si="156"/>
        <v>0</v>
      </c>
      <c r="AK781" s="11">
        <f t="shared" si="157"/>
        <v>0</v>
      </c>
      <c r="AL781" s="11" t="str">
        <f t="shared" si="158"/>
        <v/>
      </c>
      <c r="AM781" s="11" t="str">
        <f t="shared" si="159"/>
        <v/>
      </c>
      <c r="AN781" s="11" t="str">
        <f>IF(AND($O781=$B$4,OR($Q781="COMMUN",$Q781=$D$4),$R781="POS"),COUNTIFS($O$83:$O781,$B$4,$Q$83:$Q781,"COMMUN",$R$83:$R781,"POS")+COUNTIFS($O$83:$O781,$B$4,$Q$83:$Q781,$D$4,$R$83:$R781,"POS"),"")</f>
        <v/>
      </c>
      <c r="AO781" s="11" t="str">
        <f t="shared" si="160"/>
        <v/>
      </c>
      <c r="AP781" s="11" t="str">
        <f t="shared" si="161"/>
        <v/>
      </c>
      <c r="AQ781" s="11">
        <f t="shared" si="162"/>
        <v>0</v>
      </c>
    </row>
    <row r="782" spans="12:43" ht="21.95" customHeight="1">
      <c r="L782" s="46"/>
      <c r="M782" s="46"/>
      <c r="N782" s="44" t="s">
        <v>2250</v>
      </c>
      <c r="O782" s="44" t="s">
        <v>370</v>
      </c>
      <c r="P782" s="44">
        <v>5</v>
      </c>
      <c r="Q782" s="44" t="s">
        <v>51</v>
      </c>
      <c r="R782" s="44" t="s">
        <v>52</v>
      </c>
      <c r="S782" s="44">
        <v>0</v>
      </c>
      <c r="T782" s="44">
        <v>0</v>
      </c>
      <c r="U782" s="44" t="s">
        <v>620</v>
      </c>
      <c r="V782" s="44" t="s">
        <v>2251</v>
      </c>
      <c r="W782" s="44"/>
      <c r="X782" s="44"/>
      <c r="Y782" s="44"/>
      <c r="Z782" s="44"/>
      <c r="AA782" s="44"/>
      <c r="AB782" s="44" t="s">
        <v>625</v>
      </c>
      <c r="AC782" s="44" t="s">
        <v>626</v>
      </c>
      <c r="AD782" s="44" t="s">
        <v>813</v>
      </c>
      <c r="AE782" s="44" t="s">
        <v>550</v>
      </c>
      <c r="AF782" s="11">
        <f t="shared" si="152"/>
        <v>0</v>
      </c>
      <c r="AG782" s="11">
        <f t="shared" si="153"/>
        <v>0</v>
      </c>
      <c r="AH782" s="11">
        <f t="shared" si="154"/>
        <v>0</v>
      </c>
      <c r="AI782" s="11">
        <f t="shared" si="155"/>
        <v>0</v>
      </c>
      <c r="AJ782" s="11">
        <f t="shared" si="156"/>
        <v>0</v>
      </c>
      <c r="AK782" s="11">
        <f t="shared" si="157"/>
        <v>0</v>
      </c>
      <c r="AL782" s="11" t="str">
        <f t="shared" si="158"/>
        <v/>
      </c>
      <c r="AM782" s="11" t="str">
        <f t="shared" si="159"/>
        <v/>
      </c>
      <c r="AN782" s="11" t="str">
        <f>IF(AND($O782=$B$4,OR($Q782="COMMUN",$Q782=$D$4),$R782="POS"),COUNTIFS($O$83:$O782,$B$4,$Q$83:$Q782,"COMMUN",$R$83:$R782,"POS")+COUNTIFS($O$83:$O782,$B$4,$Q$83:$Q782,$D$4,$R$83:$R782,"POS"),"")</f>
        <v/>
      </c>
      <c r="AO782" s="11" t="str">
        <f t="shared" si="160"/>
        <v/>
      </c>
      <c r="AP782" s="11" t="str">
        <f t="shared" si="161"/>
        <v/>
      </c>
      <c r="AQ782" s="11">
        <f t="shared" si="162"/>
        <v>0</v>
      </c>
    </row>
    <row r="783" spans="12:43" ht="21.95" customHeight="1">
      <c r="L783" s="46"/>
      <c r="M783" s="46"/>
      <c r="N783" s="44" t="s">
        <v>2252</v>
      </c>
      <c r="O783" s="44" t="s">
        <v>151</v>
      </c>
      <c r="P783" s="44">
        <v>1</v>
      </c>
      <c r="Q783" s="44" t="s">
        <v>51</v>
      </c>
      <c r="R783" s="44" t="s">
        <v>52</v>
      </c>
      <c r="S783" s="44">
        <v>0</v>
      </c>
      <c r="T783" s="44">
        <v>0</v>
      </c>
      <c r="U783" s="44" t="s">
        <v>620</v>
      </c>
      <c r="V783" s="44" t="s">
        <v>2253</v>
      </c>
      <c r="W783" s="44"/>
      <c r="X783" s="44"/>
      <c r="Y783" s="44"/>
      <c r="Z783" s="44"/>
      <c r="AA783" s="44"/>
      <c r="AB783" s="44" t="s">
        <v>625</v>
      </c>
      <c r="AC783" s="44" t="s">
        <v>626</v>
      </c>
      <c r="AD783" s="44" t="s">
        <v>813</v>
      </c>
      <c r="AE783" s="44" t="s">
        <v>550</v>
      </c>
      <c r="AF783" s="11">
        <f t="shared" si="152"/>
        <v>0</v>
      </c>
      <c r="AG783" s="11">
        <f t="shared" si="153"/>
        <v>0</v>
      </c>
      <c r="AH783" s="11">
        <f t="shared" si="154"/>
        <v>0</v>
      </c>
      <c r="AI783" s="11">
        <f t="shared" si="155"/>
        <v>0</v>
      </c>
      <c r="AJ783" s="11">
        <f t="shared" si="156"/>
        <v>0</v>
      </c>
      <c r="AK783" s="11">
        <f t="shared" si="157"/>
        <v>0</v>
      </c>
      <c r="AL783" s="11" t="str">
        <f t="shared" si="158"/>
        <v/>
      </c>
      <c r="AM783" s="11" t="str">
        <f t="shared" si="159"/>
        <v/>
      </c>
      <c r="AN783" s="11" t="str">
        <f>IF(AND($O783=$B$4,OR($Q783="COMMUN",$Q783=$D$4),$R783="POS"),COUNTIFS($O$83:$O783,$B$4,$Q$83:$Q783,"COMMUN",$R$83:$R783,"POS")+COUNTIFS($O$83:$O783,$B$4,$Q$83:$Q783,$D$4,$R$83:$R783,"POS"),"")</f>
        <v/>
      </c>
      <c r="AO783" s="11" t="str">
        <f t="shared" si="160"/>
        <v/>
      </c>
      <c r="AP783" s="11" t="str">
        <f t="shared" si="161"/>
        <v/>
      </c>
      <c r="AQ783" s="11">
        <f t="shared" si="162"/>
        <v>0</v>
      </c>
    </row>
    <row r="784" spans="12:43" ht="21.95" customHeight="1">
      <c r="L784" s="46"/>
      <c r="M784" s="46"/>
      <c r="N784" s="44" t="s">
        <v>2254</v>
      </c>
      <c r="O784" s="44" t="s">
        <v>151</v>
      </c>
      <c r="P784" s="44">
        <v>2</v>
      </c>
      <c r="Q784" s="44" t="s">
        <v>51</v>
      </c>
      <c r="R784" s="44" t="s">
        <v>52</v>
      </c>
      <c r="S784" s="44">
        <v>0</v>
      </c>
      <c r="T784" s="44">
        <v>0</v>
      </c>
      <c r="U784" s="44" t="s">
        <v>620</v>
      </c>
      <c r="V784" s="44" t="s">
        <v>2255</v>
      </c>
      <c r="W784" s="44"/>
      <c r="X784" s="44"/>
      <c r="Y784" s="44"/>
      <c r="Z784" s="44"/>
      <c r="AA784" s="44"/>
      <c r="AB784" s="44" t="s">
        <v>625</v>
      </c>
      <c r="AC784" s="44" t="s">
        <v>626</v>
      </c>
      <c r="AD784" s="44" t="s">
        <v>813</v>
      </c>
      <c r="AE784" s="44" t="s">
        <v>550</v>
      </c>
      <c r="AF784" s="11">
        <f t="shared" si="152"/>
        <v>0</v>
      </c>
      <c r="AG784" s="11">
        <f t="shared" si="153"/>
        <v>0</v>
      </c>
      <c r="AH784" s="11">
        <f t="shared" si="154"/>
        <v>0</v>
      </c>
      <c r="AI784" s="11">
        <f t="shared" si="155"/>
        <v>0</v>
      </c>
      <c r="AJ784" s="11">
        <f t="shared" si="156"/>
        <v>0</v>
      </c>
      <c r="AK784" s="11">
        <f t="shared" si="157"/>
        <v>0</v>
      </c>
      <c r="AL784" s="11" t="str">
        <f t="shared" si="158"/>
        <v/>
      </c>
      <c r="AM784" s="11" t="str">
        <f t="shared" si="159"/>
        <v/>
      </c>
      <c r="AN784" s="11" t="str">
        <f>IF(AND($O784=$B$4,OR($Q784="COMMUN",$Q784=$D$4),$R784="POS"),COUNTIFS($O$83:$O784,$B$4,$Q$83:$Q784,"COMMUN",$R$83:$R784,"POS")+COUNTIFS($O$83:$O784,$B$4,$Q$83:$Q784,$D$4,$R$83:$R784,"POS"),"")</f>
        <v/>
      </c>
      <c r="AO784" s="11" t="str">
        <f t="shared" si="160"/>
        <v/>
      </c>
      <c r="AP784" s="11" t="str">
        <f t="shared" si="161"/>
        <v/>
      </c>
      <c r="AQ784" s="11">
        <f t="shared" si="162"/>
        <v>0</v>
      </c>
    </row>
    <row r="785" spans="12:43" ht="21.95" customHeight="1">
      <c r="L785" s="46"/>
      <c r="M785" s="46"/>
      <c r="N785" s="44" t="s">
        <v>2256</v>
      </c>
      <c r="O785" s="44" t="s">
        <v>151</v>
      </c>
      <c r="P785" s="44">
        <v>3</v>
      </c>
      <c r="Q785" s="44" t="s">
        <v>51</v>
      </c>
      <c r="R785" s="44" t="s">
        <v>52</v>
      </c>
      <c r="S785" s="44">
        <v>0</v>
      </c>
      <c r="T785" s="44">
        <v>0</v>
      </c>
      <c r="U785" s="44" t="s">
        <v>620</v>
      </c>
      <c r="V785" s="44" t="s">
        <v>2257</v>
      </c>
      <c r="W785" s="44"/>
      <c r="X785" s="44"/>
      <c r="Y785" s="44"/>
      <c r="Z785" s="44"/>
      <c r="AA785" s="44"/>
      <c r="AB785" s="44" t="s">
        <v>625</v>
      </c>
      <c r="AC785" s="44" t="s">
        <v>626</v>
      </c>
      <c r="AD785" s="44" t="s">
        <v>813</v>
      </c>
      <c r="AE785" s="44" t="s">
        <v>550</v>
      </c>
      <c r="AF785" s="11">
        <f t="shared" si="152"/>
        <v>0</v>
      </c>
      <c r="AG785" s="11">
        <f t="shared" si="153"/>
        <v>0</v>
      </c>
      <c r="AH785" s="11">
        <f t="shared" si="154"/>
        <v>0</v>
      </c>
      <c r="AI785" s="11">
        <f t="shared" si="155"/>
        <v>0</v>
      </c>
      <c r="AJ785" s="11">
        <f t="shared" si="156"/>
        <v>0</v>
      </c>
      <c r="AK785" s="11">
        <f t="shared" si="157"/>
        <v>0</v>
      </c>
      <c r="AL785" s="11" t="str">
        <f t="shared" si="158"/>
        <v/>
      </c>
      <c r="AM785" s="11" t="str">
        <f t="shared" si="159"/>
        <v/>
      </c>
      <c r="AN785" s="11" t="str">
        <f>IF(AND($O785=$B$4,OR($Q785="COMMUN",$Q785=$D$4),$R785="POS"),COUNTIFS($O$83:$O785,$B$4,$Q$83:$Q785,"COMMUN",$R$83:$R785,"POS")+COUNTIFS($O$83:$O785,$B$4,$Q$83:$Q785,$D$4,$R$83:$R785,"POS"),"")</f>
        <v/>
      </c>
      <c r="AO785" s="11" t="str">
        <f t="shared" si="160"/>
        <v/>
      </c>
      <c r="AP785" s="11" t="str">
        <f t="shared" si="161"/>
        <v/>
      </c>
      <c r="AQ785" s="11">
        <f t="shared" si="162"/>
        <v>0</v>
      </c>
    </row>
    <row r="786" spans="12:43" ht="21.95" customHeight="1">
      <c r="L786" s="46"/>
      <c r="M786" s="46"/>
      <c r="N786" s="44" t="s">
        <v>2258</v>
      </c>
      <c r="O786" s="44" t="s">
        <v>151</v>
      </c>
      <c r="P786" s="44">
        <v>4</v>
      </c>
      <c r="Q786" s="44" t="s">
        <v>51</v>
      </c>
      <c r="R786" s="44" t="s">
        <v>52</v>
      </c>
      <c r="S786" s="44">
        <v>0</v>
      </c>
      <c r="T786" s="44">
        <v>0</v>
      </c>
      <c r="U786" s="44" t="s">
        <v>620</v>
      </c>
      <c r="V786" s="44" t="s">
        <v>2259</v>
      </c>
      <c r="W786" s="44"/>
      <c r="X786" s="44"/>
      <c r="Y786" s="44"/>
      <c r="Z786" s="44"/>
      <c r="AA786" s="44"/>
      <c r="AB786" s="44" t="s">
        <v>625</v>
      </c>
      <c r="AC786" s="44" t="s">
        <v>626</v>
      </c>
      <c r="AD786" s="44" t="s">
        <v>813</v>
      </c>
      <c r="AE786" s="44" t="s">
        <v>550</v>
      </c>
      <c r="AF786" s="11">
        <f t="shared" si="152"/>
        <v>0</v>
      </c>
      <c r="AG786" s="11">
        <f t="shared" si="153"/>
        <v>0</v>
      </c>
      <c r="AH786" s="11">
        <f t="shared" si="154"/>
        <v>0</v>
      </c>
      <c r="AI786" s="11">
        <f t="shared" si="155"/>
        <v>0</v>
      </c>
      <c r="AJ786" s="11">
        <f t="shared" si="156"/>
        <v>0</v>
      </c>
      <c r="AK786" s="11">
        <f t="shared" si="157"/>
        <v>0</v>
      </c>
      <c r="AL786" s="11" t="str">
        <f t="shared" si="158"/>
        <v/>
      </c>
      <c r="AM786" s="11" t="str">
        <f t="shared" si="159"/>
        <v/>
      </c>
      <c r="AN786" s="11" t="str">
        <f>IF(AND($O786=$B$4,OR($Q786="COMMUN",$Q786=$D$4),$R786="POS"),COUNTIFS($O$83:$O786,$B$4,$Q$83:$Q786,"COMMUN",$R$83:$R786,"POS")+COUNTIFS($O$83:$O786,$B$4,$Q$83:$Q786,$D$4,$R$83:$R786,"POS"),"")</f>
        <v/>
      </c>
      <c r="AO786" s="11" t="str">
        <f t="shared" si="160"/>
        <v/>
      </c>
      <c r="AP786" s="11" t="str">
        <f t="shared" si="161"/>
        <v/>
      </c>
      <c r="AQ786" s="11">
        <f t="shared" si="162"/>
        <v>0</v>
      </c>
    </row>
    <row r="787" spans="12:43" ht="21.95" customHeight="1">
      <c r="L787" s="46"/>
      <c r="M787" s="46"/>
      <c r="N787" s="44" t="s">
        <v>2260</v>
      </c>
      <c r="O787" s="44" t="s">
        <v>151</v>
      </c>
      <c r="P787" s="44">
        <v>5</v>
      </c>
      <c r="Q787" s="44" t="s">
        <v>51</v>
      </c>
      <c r="R787" s="44" t="s">
        <v>52</v>
      </c>
      <c r="S787" s="44">
        <v>0</v>
      </c>
      <c r="T787" s="44">
        <v>0</v>
      </c>
      <c r="U787" s="44" t="s">
        <v>620</v>
      </c>
      <c r="V787" s="44" t="s">
        <v>2261</v>
      </c>
      <c r="W787" s="44"/>
      <c r="X787" s="44"/>
      <c r="Y787" s="44"/>
      <c r="Z787" s="44"/>
      <c r="AA787" s="44"/>
      <c r="AB787" s="44" t="s">
        <v>625</v>
      </c>
      <c r="AC787" s="44" t="s">
        <v>626</v>
      </c>
      <c r="AD787" s="44" t="s">
        <v>813</v>
      </c>
      <c r="AE787" s="44" t="s">
        <v>550</v>
      </c>
      <c r="AF787" s="11">
        <f t="shared" ref="AF787:AF850" si="163">IF($O787="","",IF(SUMPRODUCT(--($W787:$AA787&lt;&gt;""),--ISNUMBER(SEARCH(" "&amp;$W787:$AA787&amp;" "," "&amp;$K$19&amp;" ")))&gt;0,1,0))</f>
        <v>0</v>
      </c>
      <c r="AG787" s="11">
        <f t="shared" ref="AG787:AG850" si="164">IF($O787="","",IF(SUMPRODUCT(--($W787:$AA787&lt;&gt;""),--ISNUMBER(SEARCH(" "&amp;$W787:$AA787&amp;" "," "&amp;$K$20&amp;" ")))&gt;0,1,0))</f>
        <v>0</v>
      </c>
      <c r="AH787" s="11">
        <f t="shared" ref="AH787:AH850" si="165">IF(AND($AF787=1,OR($Q787="COMMUN",$Q787="CFA"),$R787="POS"),$S787,0)</f>
        <v>0</v>
      </c>
      <c r="AI787" s="11">
        <f t="shared" ref="AI787:AI850" si="166">IF(AND($AF787=1,OR($Q787="COMMUN",$Q787="PRO"),$R787="POS"),$T787,0)</f>
        <v>0</v>
      </c>
      <c r="AJ787" s="11">
        <f t="shared" ref="AJ787:AJ850" si="167">IF(AND($AG787=1,OR($Q787="COMMUN",$Q787="CFA"),$R787="POS"),$S787,0)</f>
        <v>0</v>
      </c>
      <c r="AK787" s="11">
        <f t="shared" ref="AK787:AK850" si="168">IF(AND($AG787=1,OR($Q787="COMMUN",$Q787="PRO"),$R787="POS"),$T787,0)</f>
        <v>0</v>
      </c>
      <c r="AL787" s="11" t="str">
        <f t="shared" ref="AL787:AL850" si="169">IF($O787&lt;&gt;$B$4,"",IF($R787="POS",IF($AF787=1,"Détecté","À compléter"),IF($AF787=1,"Alerte détectée","Non détecté")))</f>
        <v/>
      </c>
      <c r="AM787" s="11" t="str">
        <f t="shared" ref="AM787:AM850" si="170">IF($O787&lt;&gt;$B$4,"",IF($R787="POS",IF($AG787=1,"Détecté","À compléter"),IF($AG787=1,"Alerte détectée","Non détecté")))</f>
        <v/>
      </c>
      <c r="AN787" s="11" t="str">
        <f>IF(AND($O787=$B$4,OR($Q787="COMMUN",$Q787=$D$4),$R787="POS"),COUNTIFS($O$83:$O787,$B$4,$Q$83:$Q787,"COMMUN",$R$83:$R787,"POS")+COUNTIFS($O$83:$O787,$B$4,$Q$83:$Q787,$D$4,$R$83:$R787,"POS"),"")</f>
        <v/>
      </c>
      <c r="AO787" s="11" t="str">
        <f t="shared" ref="AO787:AO850" si="171">IF(AND($O787=$B$4,$AF787=1,OR($R787="NEG",$R787="EXCL")),"⚠","")</f>
        <v/>
      </c>
      <c r="AP787" s="11" t="str">
        <f t="shared" ref="AP787:AP850" si="172">IF(AND($O787=$B$4,$AG787=1,OR($R787="NEG",$R787="EXCL")),"⚠","")</f>
        <v/>
      </c>
      <c r="AQ787" s="11">
        <f t="shared" ref="AQ787:AQ850" si="173">COUNTIF($W787:$AA787,"&lt;&gt;")</f>
        <v>0</v>
      </c>
    </row>
    <row r="788" spans="12:43" ht="21.95" customHeight="1">
      <c r="L788" s="46"/>
      <c r="M788" s="46"/>
      <c r="N788" s="44" t="s">
        <v>2262</v>
      </c>
      <c r="O788" s="44" t="s">
        <v>373</v>
      </c>
      <c r="P788" s="44">
        <v>1</v>
      </c>
      <c r="Q788" s="44" t="s">
        <v>51</v>
      </c>
      <c r="R788" s="44" t="s">
        <v>52</v>
      </c>
      <c r="S788" s="44">
        <v>0</v>
      </c>
      <c r="T788" s="44">
        <v>0</v>
      </c>
      <c r="U788" s="44" t="s">
        <v>620</v>
      </c>
      <c r="V788" s="44" t="s">
        <v>2263</v>
      </c>
      <c r="W788" s="44"/>
      <c r="X788" s="44"/>
      <c r="Y788" s="44"/>
      <c r="Z788" s="44"/>
      <c r="AA788" s="44"/>
      <c r="AB788" s="44" t="s">
        <v>625</v>
      </c>
      <c r="AC788" s="44" t="s">
        <v>626</v>
      </c>
      <c r="AD788" s="44" t="s">
        <v>813</v>
      </c>
      <c r="AE788" s="44" t="s">
        <v>550</v>
      </c>
      <c r="AF788" s="11">
        <f t="shared" si="163"/>
        <v>0</v>
      </c>
      <c r="AG788" s="11">
        <f t="shared" si="164"/>
        <v>0</v>
      </c>
      <c r="AH788" s="11">
        <f t="shared" si="165"/>
        <v>0</v>
      </c>
      <c r="AI788" s="11">
        <f t="shared" si="166"/>
        <v>0</v>
      </c>
      <c r="AJ788" s="11">
        <f t="shared" si="167"/>
        <v>0</v>
      </c>
      <c r="AK788" s="11">
        <f t="shared" si="168"/>
        <v>0</v>
      </c>
      <c r="AL788" s="11" t="str">
        <f t="shared" si="169"/>
        <v/>
      </c>
      <c r="AM788" s="11" t="str">
        <f t="shared" si="170"/>
        <v/>
      </c>
      <c r="AN788" s="11" t="str">
        <f>IF(AND($O788=$B$4,OR($Q788="COMMUN",$Q788=$D$4),$R788="POS"),COUNTIFS($O$83:$O788,$B$4,$Q$83:$Q788,"COMMUN",$R$83:$R788,"POS")+COUNTIFS($O$83:$O788,$B$4,$Q$83:$Q788,$D$4,$R$83:$R788,"POS"),"")</f>
        <v/>
      </c>
      <c r="AO788" s="11" t="str">
        <f t="shared" si="171"/>
        <v/>
      </c>
      <c r="AP788" s="11" t="str">
        <f t="shared" si="172"/>
        <v/>
      </c>
      <c r="AQ788" s="11">
        <f t="shared" si="173"/>
        <v>0</v>
      </c>
    </row>
    <row r="789" spans="12:43" ht="21.95" customHeight="1">
      <c r="L789" s="46"/>
      <c r="M789" s="46"/>
      <c r="N789" s="44" t="s">
        <v>2264</v>
      </c>
      <c r="O789" s="44" t="s">
        <v>373</v>
      </c>
      <c r="P789" s="44">
        <v>2</v>
      </c>
      <c r="Q789" s="44" t="s">
        <v>51</v>
      </c>
      <c r="R789" s="44" t="s">
        <v>52</v>
      </c>
      <c r="S789" s="44">
        <v>0</v>
      </c>
      <c r="T789" s="44">
        <v>0</v>
      </c>
      <c r="U789" s="44" t="s">
        <v>620</v>
      </c>
      <c r="V789" s="44" t="s">
        <v>2265</v>
      </c>
      <c r="W789" s="44"/>
      <c r="X789" s="44"/>
      <c r="Y789" s="44"/>
      <c r="Z789" s="44"/>
      <c r="AA789" s="44"/>
      <c r="AB789" s="44" t="s">
        <v>625</v>
      </c>
      <c r="AC789" s="44" t="s">
        <v>626</v>
      </c>
      <c r="AD789" s="44" t="s">
        <v>813</v>
      </c>
      <c r="AE789" s="44" t="s">
        <v>550</v>
      </c>
      <c r="AF789" s="11">
        <f t="shared" si="163"/>
        <v>0</v>
      </c>
      <c r="AG789" s="11">
        <f t="shared" si="164"/>
        <v>0</v>
      </c>
      <c r="AH789" s="11">
        <f t="shared" si="165"/>
        <v>0</v>
      </c>
      <c r="AI789" s="11">
        <f t="shared" si="166"/>
        <v>0</v>
      </c>
      <c r="AJ789" s="11">
        <f t="shared" si="167"/>
        <v>0</v>
      </c>
      <c r="AK789" s="11">
        <f t="shared" si="168"/>
        <v>0</v>
      </c>
      <c r="AL789" s="11" t="str">
        <f t="shared" si="169"/>
        <v/>
      </c>
      <c r="AM789" s="11" t="str">
        <f t="shared" si="170"/>
        <v/>
      </c>
      <c r="AN789" s="11" t="str">
        <f>IF(AND($O789=$B$4,OR($Q789="COMMUN",$Q789=$D$4),$R789="POS"),COUNTIFS($O$83:$O789,$B$4,$Q$83:$Q789,"COMMUN",$R$83:$R789,"POS")+COUNTIFS($O$83:$O789,$B$4,$Q$83:$Q789,$D$4,$R$83:$R789,"POS"),"")</f>
        <v/>
      </c>
      <c r="AO789" s="11" t="str">
        <f t="shared" si="171"/>
        <v/>
      </c>
      <c r="AP789" s="11" t="str">
        <f t="shared" si="172"/>
        <v/>
      </c>
      <c r="AQ789" s="11">
        <f t="shared" si="173"/>
        <v>0</v>
      </c>
    </row>
    <row r="790" spans="12:43" ht="21.95" customHeight="1">
      <c r="L790" s="46"/>
      <c r="M790" s="46"/>
      <c r="N790" s="44" t="s">
        <v>2266</v>
      </c>
      <c r="O790" s="44" t="s">
        <v>373</v>
      </c>
      <c r="P790" s="44">
        <v>3</v>
      </c>
      <c r="Q790" s="44" t="s">
        <v>51</v>
      </c>
      <c r="R790" s="44" t="s">
        <v>52</v>
      </c>
      <c r="S790" s="44">
        <v>0</v>
      </c>
      <c r="T790" s="44">
        <v>0</v>
      </c>
      <c r="U790" s="44" t="s">
        <v>620</v>
      </c>
      <c r="V790" s="44" t="s">
        <v>2267</v>
      </c>
      <c r="W790" s="44"/>
      <c r="X790" s="44"/>
      <c r="Y790" s="44"/>
      <c r="Z790" s="44"/>
      <c r="AA790" s="44"/>
      <c r="AB790" s="44" t="s">
        <v>625</v>
      </c>
      <c r="AC790" s="44" t="s">
        <v>626</v>
      </c>
      <c r="AD790" s="44" t="s">
        <v>813</v>
      </c>
      <c r="AE790" s="44" t="s">
        <v>550</v>
      </c>
      <c r="AF790" s="11">
        <f t="shared" si="163"/>
        <v>0</v>
      </c>
      <c r="AG790" s="11">
        <f t="shared" si="164"/>
        <v>0</v>
      </c>
      <c r="AH790" s="11">
        <f t="shared" si="165"/>
        <v>0</v>
      </c>
      <c r="AI790" s="11">
        <f t="shared" si="166"/>
        <v>0</v>
      </c>
      <c r="AJ790" s="11">
        <f t="shared" si="167"/>
        <v>0</v>
      </c>
      <c r="AK790" s="11">
        <f t="shared" si="168"/>
        <v>0</v>
      </c>
      <c r="AL790" s="11" t="str">
        <f t="shared" si="169"/>
        <v/>
      </c>
      <c r="AM790" s="11" t="str">
        <f t="shared" si="170"/>
        <v/>
      </c>
      <c r="AN790" s="11" t="str">
        <f>IF(AND($O790=$B$4,OR($Q790="COMMUN",$Q790=$D$4),$R790="POS"),COUNTIFS($O$83:$O790,$B$4,$Q$83:$Q790,"COMMUN",$R$83:$R790,"POS")+COUNTIFS($O$83:$O790,$B$4,$Q$83:$Q790,$D$4,$R$83:$R790,"POS"),"")</f>
        <v/>
      </c>
      <c r="AO790" s="11" t="str">
        <f t="shared" si="171"/>
        <v/>
      </c>
      <c r="AP790" s="11" t="str">
        <f t="shared" si="172"/>
        <v/>
      </c>
      <c r="AQ790" s="11">
        <f t="shared" si="173"/>
        <v>0</v>
      </c>
    </row>
    <row r="791" spans="12:43" ht="21.95" customHeight="1">
      <c r="L791" s="46"/>
      <c r="M791" s="46"/>
      <c r="N791" s="44" t="s">
        <v>2268</v>
      </c>
      <c r="O791" s="44" t="s">
        <v>373</v>
      </c>
      <c r="P791" s="44">
        <v>4</v>
      </c>
      <c r="Q791" s="44" t="s">
        <v>51</v>
      </c>
      <c r="R791" s="44" t="s">
        <v>52</v>
      </c>
      <c r="S791" s="44">
        <v>0</v>
      </c>
      <c r="T791" s="44">
        <v>0</v>
      </c>
      <c r="U791" s="44" t="s">
        <v>620</v>
      </c>
      <c r="V791" s="44" t="s">
        <v>2269</v>
      </c>
      <c r="W791" s="44"/>
      <c r="X791" s="44"/>
      <c r="Y791" s="44"/>
      <c r="Z791" s="44"/>
      <c r="AA791" s="44"/>
      <c r="AB791" s="44" t="s">
        <v>625</v>
      </c>
      <c r="AC791" s="44" t="s">
        <v>626</v>
      </c>
      <c r="AD791" s="44" t="s">
        <v>813</v>
      </c>
      <c r="AE791" s="44" t="s">
        <v>550</v>
      </c>
      <c r="AF791" s="11">
        <f t="shared" si="163"/>
        <v>0</v>
      </c>
      <c r="AG791" s="11">
        <f t="shared" si="164"/>
        <v>0</v>
      </c>
      <c r="AH791" s="11">
        <f t="shared" si="165"/>
        <v>0</v>
      </c>
      <c r="AI791" s="11">
        <f t="shared" si="166"/>
        <v>0</v>
      </c>
      <c r="AJ791" s="11">
        <f t="shared" si="167"/>
        <v>0</v>
      </c>
      <c r="AK791" s="11">
        <f t="shared" si="168"/>
        <v>0</v>
      </c>
      <c r="AL791" s="11" t="str">
        <f t="shared" si="169"/>
        <v/>
      </c>
      <c r="AM791" s="11" t="str">
        <f t="shared" si="170"/>
        <v/>
      </c>
      <c r="AN791" s="11" t="str">
        <f>IF(AND($O791=$B$4,OR($Q791="COMMUN",$Q791=$D$4),$R791="POS"),COUNTIFS($O$83:$O791,$B$4,$Q$83:$Q791,"COMMUN",$R$83:$R791,"POS")+COUNTIFS($O$83:$O791,$B$4,$Q$83:$Q791,$D$4,$R$83:$R791,"POS"),"")</f>
        <v/>
      </c>
      <c r="AO791" s="11" t="str">
        <f t="shared" si="171"/>
        <v/>
      </c>
      <c r="AP791" s="11" t="str">
        <f t="shared" si="172"/>
        <v/>
      </c>
      <c r="AQ791" s="11">
        <f t="shared" si="173"/>
        <v>0</v>
      </c>
    </row>
    <row r="792" spans="12:43" ht="21.95" customHeight="1">
      <c r="L792" s="46"/>
      <c r="M792" s="46"/>
      <c r="N792" s="44" t="s">
        <v>2270</v>
      </c>
      <c r="O792" s="44" t="s">
        <v>373</v>
      </c>
      <c r="P792" s="44">
        <v>5</v>
      </c>
      <c r="Q792" s="44" t="s">
        <v>51</v>
      </c>
      <c r="R792" s="44" t="s">
        <v>52</v>
      </c>
      <c r="S792" s="44">
        <v>0</v>
      </c>
      <c r="T792" s="44">
        <v>0</v>
      </c>
      <c r="U792" s="44" t="s">
        <v>620</v>
      </c>
      <c r="V792" s="44" t="s">
        <v>2271</v>
      </c>
      <c r="W792" s="44"/>
      <c r="X792" s="44"/>
      <c r="Y792" s="44"/>
      <c r="Z792" s="44"/>
      <c r="AA792" s="44"/>
      <c r="AB792" s="44" t="s">
        <v>625</v>
      </c>
      <c r="AC792" s="44" t="s">
        <v>626</v>
      </c>
      <c r="AD792" s="44" t="s">
        <v>813</v>
      </c>
      <c r="AE792" s="44" t="s">
        <v>550</v>
      </c>
      <c r="AF792" s="11">
        <f t="shared" si="163"/>
        <v>0</v>
      </c>
      <c r="AG792" s="11">
        <f t="shared" si="164"/>
        <v>0</v>
      </c>
      <c r="AH792" s="11">
        <f t="shared" si="165"/>
        <v>0</v>
      </c>
      <c r="AI792" s="11">
        <f t="shared" si="166"/>
        <v>0</v>
      </c>
      <c r="AJ792" s="11">
        <f t="shared" si="167"/>
        <v>0</v>
      </c>
      <c r="AK792" s="11">
        <f t="shared" si="168"/>
        <v>0</v>
      </c>
      <c r="AL792" s="11" t="str">
        <f t="shared" si="169"/>
        <v/>
      </c>
      <c r="AM792" s="11" t="str">
        <f t="shared" si="170"/>
        <v/>
      </c>
      <c r="AN792" s="11" t="str">
        <f>IF(AND($O792=$B$4,OR($Q792="COMMUN",$Q792=$D$4),$R792="POS"),COUNTIFS($O$83:$O792,$B$4,$Q$83:$Q792,"COMMUN",$R$83:$R792,"POS")+COUNTIFS($O$83:$O792,$B$4,$Q$83:$Q792,$D$4,$R$83:$R792,"POS"),"")</f>
        <v/>
      </c>
      <c r="AO792" s="11" t="str">
        <f t="shared" si="171"/>
        <v/>
      </c>
      <c r="AP792" s="11" t="str">
        <f t="shared" si="172"/>
        <v/>
      </c>
      <c r="AQ792" s="11">
        <f t="shared" si="173"/>
        <v>0</v>
      </c>
    </row>
    <row r="793" spans="12:43" ht="21.95" customHeight="1">
      <c r="L793" s="46"/>
      <c r="M793" s="46"/>
      <c r="N793" s="44" t="s">
        <v>2272</v>
      </c>
      <c r="O793" s="44" t="s">
        <v>375</v>
      </c>
      <c r="P793" s="44">
        <v>1</v>
      </c>
      <c r="Q793" s="44" t="s">
        <v>51</v>
      </c>
      <c r="R793" s="44" t="s">
        <v>52</v>
      </c>
      <c r="S793" s="44">
        <v>0</v>
      </c>
      <c r="T793" s="44">
        <v>0</v>
      </c>
      <c r="U793" s="44" t="s">
        <v>620</v>
      </c>
      <c r="V793" s="44" t="s">
        <v>2273</v>
      </c>
      <c r="W793" s="44"/>
      <c r="X793" s="44"/>
      <c r="Y793" s="44"/>
      <c r="Z793" s="44"/>
      <c r="AA793" s="44"/>
      <c r="AB793" s="44" t="s">
        <v>625</v>
      </c>
      <c r="AC793" s="44" t="s">
        <v>626</v>
      </c>
      <c r="AD793" s="44" t="s">
        <v>813</v>
      </c>
      <c r="AE793" s="44" t="s">
        <v>550</v>
      </c>
      <c r="AF793" s="11">
        <f t="shared" si="163"/>
        <v>0</v>
      </c>
      <c r="AG793" s="11">
        <f t="shared" si="164"/>
        <v>0</v>
      </c>
      <c r="AH793" s="11">
        <f t="shared" si="165"/>
        <v>0</v>
      </c>
      <c r="AI793" s="11">
        <f t="shared" si="166"/>
        <v>0</v>
      </c>
      <c r="AJ793" s="11">
        <f t="shared" si="167"/>
        <v>0</v>
      </c>
      <c r="AK793" s="11">
        <f t="shared" si="168"/>
        <v>0</v>
      </c>
      <c r="AL793" s="11" t="str">
        <f t="shared" si="169"/>
        <v/>
      </c>
      <c r="AM793" s="11" t="str">
        <f t="shared" si="170"/>
        <v/>
      </c>
      <c r="AN793" s="11" t="str">
        <f>IF(AND($O793=$B$4,OR($Q793="COMMUN",$Q793=$D$4),$R793="POS"),COUNTIFS($O$83:$O793,$B$4,$Q$83:$Q793,"COMMUN",$R$83:$R793,"POS")+COUNTIFS($O$83:$O793,$B$4,$Q$83:$Q793,$D$4,$R$83:$R793,"POS"),"")</f>
        <v/>
      </c>
      <c r="AO793" s="11" t="str">
        <f t="shared" si="171"/>
        <v/>
      </c>
      <c r="AP793" s="11" t="str">
        <f t="shared" si="172"/>
        <v/>
      </c>
      <c r="AQ793" s="11">
        <f t="shared" si="173"/>
        <v>0</v>
      </c>
    </row>
    <row r="794" spans="12:43" ht="21.95" customHeight="1">
      <c r="L794" s="46"/>
      <c r="M794" s="46"/>
      <c r="N794" s="44" t="s">
        <v>2274</v>
      </c>
      <c r="O794" s="44" t="s">
        <v>375</v>
      </c>
      <c r="P794" s="44">
        <v>2</v>
      </c>
      <c r="Q794" s="44" t="s">
        <v>51</v>
      </c>
      <c r="R794" s="44" t="s">
        <v>52</v>
      </c>
      <c r="S794" s="44">
        <v>0</v>
      </c>
      <c r="T794" s="44">
        <v>0</v>
      </c>
      <c r="U794" s="44" t="s">
        <v>620</v>
      </c>
      <c r="V794" s="44" t="s">
        <v>2275</v>
      </c>
      <c r="W794" s="44"/>
      <c r="X794" s="44"/>
      <c r="Y794" s="44"/>
      <c r="Z794" s="44"/>
      <c r="AA794" s="44"/>
      <c r="AB794" s="44" t="s">
        <v>625</v>
      </c>
      <c r="AC794" s="44" t="s">
        <v>626</v>
      </c>
      <c r="AD794" s="44" t="s">
        <v>813</v>
      </c>
      <c r="AE794" s="44" t="s">
        <v>550</v>
      </c>
      <c r="AF794" s="11">
        <f t="shared" si="163"/>
        <v>0</v>
      </c>
      <c r="AG794" s="11">
        <f t="shared" si="164"/>
        <v>0</v>
      </c>
      <c r="AH794" s="11">
        <f t="shared" si="165"/>
        <v>0</v>
      </c>
      <c r="AI794" s="11">
        <f t="shared" si="166"/>
        <v>0</v>
      </c>
      <c r="AJ794" s="11">
        <f t="shared" si="167"/>
        <v>0</v>
      </c>
      <c r="AK794" s="11">
        <f t="shared" si="168"/>
        <v>0</v>
      </c>
      <c r="AL794" s="11" t="str">
        <f t="shared" si="169"/>
        <v/>
      </c>
      <c r="AM794" s="11" t="str">
        <f t="shared" si="170"/>
        <v/>
      </c>
      <c r="AN794" s="11" t="str">
        <f>IF(AND($O794=$B$4,OR($Q794="COMMUN",$Q794=$D$4),$R794="POS"),COUNTIFS($O$83:$O794,$B$4,$Q$83:$Q794,"COMMUN",$R$83:$R794,"POS")+COUNTIFS($O$83:$O794,$B$4,$Q$83:$Q794,$D$4,$R$83:$R794,"POS"),"")</f>
        <v/>
      </c>
      <c r="AO794" s="11" t="str">
        <f t="shared" si="171"/>
        <v/>
      </c>
      <c r="AP794" s="11" t="str">
        <f t="shared" si="172"/>
        <v/>
      </c>
      <c r="AQ794" s="11">
        <f t="shared" si="173"/>
        <v>0</v>
      </c>
    </row>
    <row r="795" spans="12:43" ht="21.95" customHeight="1">
      <c r="L795" s="46"/>
      <c r="M795" s="46"/>
      <c r="N795" s="44" t="s">
        <v>2276</v>
      </c>
      <c r="O795" s="44" t="s">
        <v>375</v>
      </c>
      <c r="P795" s="44">
        <v>3</v>
      </c>
      <c r="Q795" s="44" t="s">
        <v>51</v>
      </c>
      <c r="R795" s="44" t="s">
        <v>52</v>
      </c>
      <c r="S795" s="44">
        <v>0</v>
      </c>
      <c r="T795" s="44">
        <v>0</v>
      </c>
      <c r="U795" s="44" t="s">
        <v>620</v>
      </c>
      <c r="V795" s="44" t="s">
        <v>2277</v>
      </c>
      <c r="W795" s="44"/>
      <c r="X795" s="44"/>
      <c r="Y795" s="44"/>
      <c r="Z795" s="44"/>
      <c r="AA795" s="44"/>
      <c r="AB795" s="44" t="s">
        <v>625</v>
      </c>
      <c r="AC795" s="44" t="s">
        <v>626</v>
      </c>
      <c r="AD795" s="44" t="s">
        <v>813</v>
      </c>
      <c r="AE795" s="44" t="s">
        <v>550</v>
      </c>
      <c r="AF795" s="11">
        <f t="shared" si="163"/>
        <v>0</v>
      </c>
      <c r="AG795" s="11">
        <f t="shared" si="164"/>
        <v>0</v>
      </c>
      <c r="AH795" s="11">
        <f t="shared" si="165"/>
        <v>0</v>
      </c>
      <c r="AI795" s="11">
        <f t="shared" si="166"/>
        <v>0</v>
      </c>
      <c r="AJ795" s="11">
        <f t="shared" si="167"/>
        <v>0</v>
      </c>
      <c r="AK795" s="11">
        <f t="shared" si="168"/>
        <v>0</v>
      </c>
      <c r="AL795" s="11" t="str">
        <f t="shared" si="169"/>
        <v/>
      </c>
      <c r="AM795" s="11" t="str">
        <f t="shared" si="170"/>
        <v/>
      </c>
      <c r="AN795" s="11" t="str">
        <f>IF(AND($O795=$B$4,OR($Q795="COMMUN",$Q795=$D$4),$R795="POS"),COUNTIFS($O$83:$O795,$B$4,$Q$83:$Q795,"COMMUN",$R$83:$R795,"POS")+COUNTIFS($O$83:$O795,$B$4,$Q$83:$Q795,$D$4,$R$83:$R795,"POS"),"")</f>
        <v/>
      </c>
      <c r="AO795" s="11" t="str">
        <f t="shared" si="171"/>
        <v/>
      </c>
      <c r="AP795" s="11" t="str">
        <f t="shared" si="172"/>
        <v/>
      </c>
      <c r="AQ795" s="11">
        <f t="shared" si="173"/>
        <v>0</v>
      </c>
    </row>
    <row r="796" spans="12:43" ht="21.95" customHeight="1">
      <c r="L796" s="46"/>
      <c r="M796" s="46"/>
      <c r="N796" s="44" t="s">
        <v>2278</v>
      </c>
      <c r="O796" s="44" t="s">
        <v>375</v>
      </c>
      <c r="P796" s="44">
        <v>4</v>
      </c>
      <c r="Q796" s="44" t="s">
        <v>51</v>
      </c>
      <c r="R796" s="44" t="s">
        <v>52</v>
      </c>
      <c r="S796" s="44">
        <v>0</v>
      </c>
      <c r="T796" s="44">
        <v>0</v>
      </c>
      <c r="U796" s="44" t="s">
        <v>620</v>
      </c>
      <c r="V796" s="44" t="s">
        <v>2279</v>
      </c>
      <c r="W796" s="44"/>
      <c r="X796" s="44"/>
      <c r="Y796" s="44"/>
      <c r="Z796" s="44"/>
      <c r="AA796" s="44"/>
      <c r="AB796" s="44" t="s">
        <v>625</v>
      </c>
      <c r="AC796" s="44" t="s">
        <v>626</v>
      </c>
      <c r="AD796" s="44" t="s">
        <v>813</v>
      </c>
      <c r="AE796" s="44" t="s">
        <v>550</v>
      </c>
      <c r="AF796" s="11">
        <f t="shared" si="163"/>
        <v>0</v>
      </c>
      <c r="AG796" s="11">
        <f t="shared" si="164"/>
        <v>0</v>
      </c>
      <c r="AH796" s="11">
        <f t="shared" si="165"/>
        <v>0</v>
      </c>
      <c r="AI796" s="11">
        <f t="shared" si="166"/>
        <v>0</v>
      </c>
      <c r="AJ796" s="11">
        <f t="shared" si="167"/>
        <v>0</v>
      </c>
      <c r="AK796" s="11">
        <f t="shared" si="168"/>
        <v>0</v>
      </c>
      <c r="AL796" s="11" t="str">
        <f t="shared" si="169"/>
        <v/>
      </c>
      <c r="AM796" s="11" t="str">
        <f t="shared" si="170"/>
        <v/>
      </c>
      <c r="AN796" s="11" t="str">
        <f>IF(AND($O796=$B$4,OR($Q796="COMMUN",$Q796=$D$4),$R796="POS"),COUNTIFS($O$83:$O796,$B$4,$Q$83:$Q796,"COMMUN",$R$83:$R796,"POS")+COUNTIFS($O$83:$O796,$B$4,$Q$83:$Q796,$D$4,$R$83:$R796,"POS"),"")</f>
        <v/>
      </c>
      <c r="AO796" s="11" t="str">
        <f t="shared" si="171"/>
        <v/>
      </c>
      <c r="AP796" s="11" t="str">
        <f t="shared" si="172"/>
        <v/>
      </c>
      <c r="AQ796" s="11">
        <f t="shared" si="173"/>
        <v>0</v>
      </c>
    </row>
    <row r="797" spans="12:43" ht="21.95" customHeight="1">
      <c r="L797" s="46"/>
      <c r="M797" s="46"/>
      <c r="N797" s="44" t="s">
        <v>2280</v>
      </c>
      <c r="O797" s="44" t="s">
        <v>375</v>
      </c>
      <c r="P797" s="44">
        <v>5</v>
      </c>
      <c r="Q797" s="44" t="s">
        <v>51</v>
      </c>
      <c r="R797" s="44" t="s">
        <v>52</v>
      </c>
      <c r="S797" s="44">
        <v>0</v>
      </c>
      <c r="T797" s="44">
        <v>0</v>
      </c>
      <c r="U797" s="44" t="s">
        <v>620</v>
      </c>
      <c r="V797" s="44" t="s">
        <v>2281</v>
      </c>
      <c r="W797" s="44"/>
      <c r="X797" s="44"/>
      <c r="Y797" s="44"/>
      <c r="Z797" s="44"/>
      <c r="AA797" s="44"/>
      <c r="AB797" s="44" t="s">
        <v>625</v>
      </c>
      <c r="AC797" s="44" t="s">
        <v>626</v>
      </c>
      <c r="AD797" s="44" t="s">
        <v>813</v>
      </c>
      <c r="AE797" s="44" t="s">
        <v>550</v>
      </c>
      <c r="AF797" s="11">
        <f t="shared" si="163"/>
        <v>0</v>
      </c>
      <c r="AG797" s="11">
        <f t="shared" si="164"/>
        <v>0</v>
      </c>
      <c r="AH797" s="11">
        <f t="shared" si="165"/>
        <v>0</v>
      </c>
      <c r="AI797" s="11">
        <f t="shared" si="166"/>
        <v>0</v>
      </c>
      <c r="AJ797" s="11">
        <f t="shared" si="167"/>
        <v>0</v>
      </c>
      <c r="AK797" s="11">
        <f t="shared" si="168"/>
        <v>0</v>
      </c>
      <c r="AL797" s="11" t="str">
        <f t="shared" si="169"/>
        <v/>
      </c>
      <c r="AM797" s="11" t="str">
        <f t="shared" si="170"/>
        <v/>
      </c>
      <c r="AN797" s="11" t="str">
        <f>IF(AND($O797=$B$4,OR($Q797="COMMUN",$Q797=$D$4),$R797="POS"),COUNTIFS($O$83:$O797,$B$4,$Q$83:$Q797,"COMMUN",$R$83:$R797,"POS")+COUNTIFS($O$83:$O797,$B$4,$Q$83:$Q797,$D$4,$R$83:$R797,"POS"),"")</f>
        <v/>
      </c>
      <c r="AO797" s="11" t="str">
        <f t="shared" si="171"/>
        <v/>
      </c>
      <c r="AP797" s="11" t="str">
        <f t="shared" si="172"/>
        <v/>
      </c>
      <c r="AQ797" s="11">
        <f t="shared" si="173"/>
        <v>0</v>
      </c>
    </row>
    <row r="798" spans="12:43" ht="21.95" customHeight="1">
      <c r="L798" s="46"/>
      <c r="M798" s="46"/>
      <c r="N798" s="44" t="s">
        <v>2282</v>
      </c>
      <c r="O798" s="44" t="s">
        <v>377</v>
      </c>
      <c r="P798" s="44">
        <v>1</v>
      </c>
      <c r="Q798" s="44" t="s">
        <v>51</v>
      </c>
      <c r="R798" s="44" t="s">
        <v>52</v>
      </c>
      <c r="S798" s="44">
        <v>0</v>
      </c>
      <c r="T798" s="44">
        <v>0</v>
      </c>
      <c r="U798" s="44" t="s">
        <v>620</v>
      </c>
      <c r="V798" s="44" t="s">
        <v>2283</v>
      </c>
      <c r="W798" s="44"/>
      <c r="X798" s="44"/>
      <c r="Y798" s="44"/>
      <c r="Z798" s="44"/>
      <c r="AA798" s="44"/>
      <c r="AB798" s="44" t="s">
        <v>625</v>
      </c>
      <c r="AC798" s="44" t="s">
        <v>626</v>
      </c>
      <c r="AD798" s="44" t="s">
        <v>813</v>
      </c>
      <c r="AE798" s="44" t="s">
        <v>550</v>
      </c>
      <c r="AF798" s="11">
        <f t="shared" si="163"/>
        <v>0</v>
      </c>
      <c r="AG798" s="11">
        <f t="shared" si="164"/>
        <v>0</v>
      </c>
      <c r="AH798" s="11">
        <f t="shared" si="165"/>
        <v>0</v>
      </c>
      <c r="AI798" s="11">
        <f t="shared" si="166"/>
        <v>0</v>
      </c>
      <c r="AJ798" s="11">
        <f t="shared" si="167"/>
        <v>0</v>
      </c>
      <c r="AK798" s="11">
        <f t="shared" si="168"/>
        <v>0</v>
      </c>
      <c r="AL798" s="11" t="str">
        <f t="shared" si="169"/>
        <v/>
      </c>
      <c r="AM798" s="11" t="str">
        <f t="shared" si="170"/>
        <v/>
      </c>
      <c r="AN798" s="11" t="str">
        <f>IF(AND($O798=$B$4,OR($Q798="COMMUN",$Q798=$D$4),$R798="POS"),COUNTIFS($O$83:$O798,$B$4,$Q$83:$Q798,"COMMUN",$R$83:$R798,"POS")+COUNTIFS($O$83:$O798,$B$4,$Q$83:$Q798,$D$4,$R$83:$R798,"POS"),"")</f>
        <v/>
      </c>
      <c r="AO798" s="11" t="str">
        <f t="shared" si="171"/>
        <v/>
      </c>
      <c r="AP798" s="11" t="str">
        <f t="shared" si="172"/>
        <v/>
      </c>
      <c r="AQ798" s="11">
        <f t="shared" si="173"/>
        <v>0</v>
      </c>
    </row>
    <row r="799" spans="12:43" ht="21.95" customHeight="1">
      <c r="L799" s="46"/>
      <c r="M799" s="46"/>
      <c r="N799" s="44" t="s">
        <v>2284</v>
      </c>
      <c r="O799" s="44" t="s">
        <v>377</v>
      </c>
      <c r="P799" s="44">
        <v>2</v>
      </c>
      <c r="Q799" s="44" t="s">
        <v>51</v>
      </c>
      <c r="R799" s="44" t="s">
        <v>52</v>
      </c>
      <c r="S799" s="44">
        <v>0</v>
      </c>
      <c r="T799" s="44">
        <v>0</v>
      </c>
      <c r="U799" s="44" t="s">
        <v>620</v>
      </c>
      <c r="V799" s="44" t="s">
        <v>2285</v>
      </c>
      <c r="W799" s="44"/>
      <c r="X799" s="44"/>
      <c r="Y799" s="44"/>
      <c r="Z799" s="44"/>
      <c r="AA799" s="44"/>
      <c r="AB799" s="44" t="s">
        <v>625</v>
      </c>
      <c r="AC799" s="44" t="s">
        <v>626</v>
      </c>
      <c r="AD799" s="44" t="s">
        <v>813</v>
      </c>
      <c r="AE799" s="44" t="s">
        <v>550</v>
      </c>
      <c r="AF799" s="11">
        <f t="shared" si="163"/>
        <v>0</v>
      </c>
      <c r="AG799" s="11">
        <f t="shared" si="164"/>
        <v>0</v>
      </c>
      <c r="AH799" s="11">
        <f t="shared" si="165"/>
        <v>0</v>
      </c>
      <c r="AI799" s="11">
        <f t="shared" si="166"/>
        <v>0</v>
      </c>
      <c r="AJ799" s="11">
        <f t="shared" si="167"/>
        <v>0</v>
      </c>
      <c r="AK799" s="11">
        <f t="shared" si="168"/>
        <v>0</v>
      </c>
      <c r="AL799" s="11" t="str">
        <f t="shared" si="169"/>
        <v/>
      </c>
      <c r="AM799" s="11" t="str">
        <f t="shared" si="170"/>
        <v/>
      </c>
      <c r="AN799" s="11" t="str">
        <f>IF(AND($O799=$B$4,OR($Q799="COMMUN",$Q799=$D$4),$R799="POS"),COUNTIFS($O$83:$O799,$B$4,$Q$83:$Q799,"COMMUN",$R$83:$R799,"POS")+COUNTIFS($O$83:$O799,$B$4,$Q$83:$Q799,$D$4,$R$83:$R799,"POS"),"")</f>
        <v/>
      </c>
      <c r="AO799" s="11" t="str">
        <f t="shared" si="171"/>
        <v/>
      </c>
      <c r="AP799" s="11" t="str">
        <f t="shared" si="172"/>
        <v/>
      </c>
      <c r="AQ799" s="11">
        <f t="shared" si="173"/>
        <v>0</v>
      </c>
    </row>
    <row r="800" spans="12:43" ht="21.95" customHeight="1">
      <c r="L800" s="46"/>
      <c r="M800" s="46"/>
      <c r="N800" s="44" t="s">
        <v>2286</v>
      </c>
      <c r="O800" s="44" t="s">
        <v>377</v>
      </c>
      <c r="P800" s="44">
        <v>3</v>
      </c>
      <c r="Q800" s="44" t="s">
        <v>51</v>
      </c>
      <c r="R800" s="44" t="s">
        <v>52</v>
      </c>
      <c r="S800" s="44">
        <v>0</v>
      </c>
      <c r="T800" s="44">
        <v>0</v>
      </c>
      <c r="U800" s="44" t="s">
        <v>620</v>
      </c>
      <c r="V800" s="44" t="s">
        <v>2287</v>
      </c>
      <c r="W800" s="44"/>
      <c r="X800" s="44"/>
      <c r="Y800" s="44"/>
      <c r="Z800" s="44"/>
      <c r="AA800" s="44"/>
      <c r="AB800" s="44" t="s">
        <v>625</v>
      </c>
      <c r="AC800" s="44" t="s">
        <v>626</v>
      </c>
      <c r="AD800" s="44" t="s">
        <v>813</v>
      </c>
      <c r="AE800" s="44" t="s">
        <v>550</v>
      </c>
      <c r="AF800" s="11">
        <f t="shared" si="163"/>
        <v>0</v>
      </c>
      <c r="AG800" s="11">
        <f t="shared" si="164"/>
        <v>0</v>
      </c>
      <c r="AH800" s="11">
        <f t="shared" si="165"/>
        <v>0</v>
      </c>
      <c r="AI800" s="11">
        <f t="shared" si="166"/>
        <v>0</v>
      </c>
      <c r="AJ800" s="11">
        <f t="shared" si="167"/>
        <v>0</v>
      </c>
      <c r="AK800" s="11">
        <f t="shared" si="168"/>
        <v>0</v>
      </c>
      <c r="AL800" s="11" t="str">
        <f t="shared" si="169"/>
        <v/>
      </c>
      <c r="AM800" s="11" t="str">
        <f t="shared" si="170"/>
        <v/>
      </c>
      <c r="AN800" s="11" t="str">
        <f>IF(AND($O800=$B$4,OR($Q800="COMMUN",$Q800=$D$4),$R800="POS"),COUNTIFS($O$83:$O800,$B$4,$Q$83:$Q800,"COMMUN",$R$83:$R800,"POS")+COUNTIFS($O$83:$O800,$B$4,$Q$83:$Q800,$D$4,$R$83:$R800,"POS"),"")</f>
        <v/>
      </c>
      <c r="AO800" s="11" t="str">
        <f t="shared" si="171"/>
        <v/>
      </c>
      <c r="AP800" s="11" t="str">
        <f t="shared" si="172"/>
        <v/>
      </c>
      <c r="AQ800" s="11">
        <f t="shared" si="173"/>
        <v>0</v>
      </c>
    </row>
    <row r="801" spans="12:43" ht="21.95" customHeight="1">
      <c r="L801" s="46"/>
      <c r="M801" s="46"/>
      <c r="N801" s="44" t="s">
        <v>2288</v>
      </c>
      <c r="O801" s="44" t="s">
        <v>377</v>
      </c>
      <c r="P801" s="44">
        <v>4</v>
      </c>
      <c r="Q801" s="44" t="s">
        <v>51</v>
      </c>
      <c r="R801" s="44" t="s">
        <v>52</v>
      </c>
      <c r="S801" s="44">
        <v>0</v>
      </c>
      <c r="T801" s="44">
        <v>0</v>
      </c>
      <c r="U801" s="44" t="s">
        <v>620</v>
      </c>
      <c r="V801" s="44" t="s">
        <v>2289</v>
      </c>
      <c r="W801" s="44"/>
      <c r="X801" s="44"/>
      <c r="Y801" s="44"/>
      <c r="Z801" s="44"/>
      <c r="AA801" s="44"/>
      <c r="AB801" s="44" t="s">
        <v>625</v>
      </c>
      <c r="AC801" s="44" t="s">
        <v>626</v>
      </c>
      <c r="AD801" s="44" t="s">
        <v>813</v>
      </c>
      <c r="AE801" s="44" t="s">
        <v>550</v>
      </c>
      <c r="AF801" s="11">
        <f t="shared" si="163"/>
        <v>0</v>
      </c>
      <c r="AG801" s="11">
        <f t="shared" si="164"/>
        <v>0</v>
      </c>
      <c r="AH801" s="11">
        <f t="shared" si="165"/>
        <v>0</v>
      </c>
      <c r="AI801" s="11">
        <f t="shared" si="166"/>
        <v>0</v>
      </c>
      <c r="AJ801" s="11">
        <f t="shared" si="167"/>
        <v>0</v>
      </c>
      <c r="AK801" s="11">
        <f t="shared" si="168"/>
        <v>0</v>
      </c>
      <c r="AL801" s="11" t="str">
        <f t="shared" si="169"/>
        <v/>
      </c>
      <c r="AM801" s="11" t="str">
        <f t="shared" si="170"/>
        <v/>
      </c>
      <c r="AN801" s="11" t="str">
        <f>IF(AND($O801=$B$4,OR($Q801="COMMUN",$Q801=$D$4),$R801="POS"),COUNTIFS($O$83:$O801,$B$4,$Q$83:$Q801,"COMMUN",$R$83:$R801,"POS")+COUNTIFS($O$83:$O801,$B$4,$Q$83:$Q801,$D$4,$R$83:$R801,"POS"),"")</f>
        <v/>
      </c>
      <c r="AO801" s="11" t="str">
        <f t="shared" si="171"/>
        <v/>
      </c>
      <c r="AP801" s="11" t="str">
        <f t="shared" si="172"/>
        <v/>
      </c>
      <c r="AQ801" s="11">
        <f t="shared" si="173"/>
        <v>0</v>
      </c>
    </row>
    <row r="802" spans="12:43" ht="21.95" customHeight="1">
      <c r="L802" s="46"/>
      <c r="M802" s="46"/>
      <c r="N802" s="44" t="s">
        <v>2290</v>
      </c>
      <c r="O802" s="44" t="s">
        <v>377</v>
      </c>
      <c r="P802" s="44">
        <v>5</v>
      </c>
      <c r="Q802" s="44" t="s">
        <v>51</v>
      </c>
      <c r="R802" s="44" t="s">
        <v>52</v>
      </c>
      <c r="S802" s="44">
        <v>0</v>
      </c>
      <c r="T802" s="44">
        <v>0</v>
      </c>
      <c r="U802" s="44" t="s">
        <v>620</v>
      </c>
      <c r="V802" s="44" t="s">
        <v>2291</v>
      </c>
      <c r="W802" s="44"/>
      <c r="X802" s="44"/>
      <c r="Y802" s="44"/>
      <c r="Z802" s="44"/>
      <c r="AA802" s="44"/>
      <c r="AB802" s="44" t="s">
        <v>625</v>
      </c>
      <c r="AC802" s="44" t="s">
        <v>626</v>
      </c>
      <c r="AD802" s="44" t="s">
        <v>813</v>
      </c>
      <c r="AE802" s="44" t="s">
        <v>550</v>
      </c>
      <c r="AF802" s="11">
        <f t="shared" si="163"/>
        <v>0</v>
      </c>
      <c r="AG802" s="11">
        <f t="shared" si="164"/>
        <v>0</v>
      </c>
      <c r="AH802" s="11">
        <f t="shared" si="165"/>
        <v>0</v>
      </c>
      <c r="AI802" s="11">
        <f t="shared" si="166"/>
        <v>0</v>
      </c>
      <c r="AJ802" s="11">
        <f t="shared" si="167"/>
        <v>0</v>
      </c>
      <c r="AK802" s="11">
        <f t="shared" si="168"/>
        <v>0</v>
      </c>
      <c r="AL802" s="11" t="str">
        <f t="shared" si="169"/>
        <v/>
      </c>
      <c r="AM802" s="11" t="str">
        <f t="shared" si="170"/>
        <v/>
      </c>
      <c r="AN802" s="11" t="str">
        <f>IF(AND($O802=$B$4,OR($Q802="COMMUN",$Q802=$D$4),$R802="POS"),COUNTIFS($O$83:$O802,$B$4,$Q$83:$Q802,"COMMUN",$R$83:$R802,"POS")+COUNTIFS($O$83:$O802,$B$4,$Q$83:$Q802,$D$4,$R$83:$R802,"POS"),"")</f>
        <v/>
      </c>
      <c r="AO802" s="11" t="str">
        <f t="shared" si="171"/>
        <v/>
      </c>
      <c r="AP802" s="11" t="str">
        <f t="shared" si="172"/>
        <v/>
      </c>
      <c r="AQ802" s="11">
        <f t="shared" si="173"/>
        <v>0</v>
      </c>
    </row>
    <row r="803" spans="12:43" ht="21.95" customHeight="1">
      <c r="L803" s="46"/>
      <c r="M803" s="46"/>
      <c r="N803" s="44" t="s">
        <v>2292</v>
      </c>
      <c r="O803" s="44" t="s">
        <v>379</v>
      </c>
      <c r="P803" s="44">
        <v>1</v>
      </c>
      <c r="Q803" s="44" t="s">
        <v>51</v>
      </c>
      <c r="R803" s="44" t="s">
        <v>52</v>
      </c>
      <c r="S803" s="44">
        <v>0</v>
      </c>
      <c r="T803" s="44">
        <v>0</v>
      </c>
      <c r="U803" s="44" t="s">
        <v>620</v>
      </c>
      <c r="V803" s="44" t="s">
        <v>2293</v>
      </c>
      <c r="W803" s="44"/>
      <c r="X803" s="44"/>
      <c r="Y803" s="44"/>
      <c r="Z803" s="44"/>
      <c r="AA803" s="44"/>
      <c r="AB803" s="44" t="s">
        <v>625</v>
      </c>
      <c r="AC803" s="44" t="s">
        <v>626</v>
      </c>
      <c r="AD803" s="44" t="s">
        <v>813</v>
      </c>
      <c r="AE803" s="44" t="s">
        <v>550</v>
      </c>
      <c r="AF803" s="11">
        <f t="shared" si="163"/>
        <v>0</v>
      </c>
      <c r="AG803" s="11">
        <f t="shared" si="164"/>
        <v>0</v>
      </c>
      <c r="AH803" s="11">
        <f t="shared" si="165"/>
        <v>0</v>
      </c>
      <c r="AI803" s="11">
        <f t="shared" si="166"/>
        <v>0</v>
      </c>
      <c r="AJ803" s="11">
        <f t="shared" si="167"/>
        <v>0</v>
      </c>
      <c r="AK803" s="11">
        <f t="shared" si="168"/>
        <v>0</v>
      </c>
      <c r="AL803" s="11" t="str">
        <f t="shared" si="169"/>
        <v/>
      </c>
      <c r="AM803" s="11" t="str">
        <f t="shared" si="170"/>
        <v/>
      </c>
      <c r="AN803" s="11" t="str">
        <f>IF(AND($O803=$B$4,OR($Q803="COMMUN",$Q803=$D$4),$R803="POS"),COUNTIFS($O$83:$O803,$B$4,$Q$83:$Q803,"COMMUN",$R$83:$R803,"POS")+COUNTIFS($O$83:$O803,$B$4,$Q$83:$Q803,$D$4,$R$83:$R803,"POS"),"")</f>
        <v/>
      </c>
      <c r="AO803" s="11" t="str">
        <f t="shared" si="171"/>
        <v/>
      </c>
      <c r="AP803" s="11" t="str">
        <f t="shared" si="172"/>
        <v/>
      </c>
      <c r="AQ803" s="11">
        <f t="shared" si="173"/>
        <v>0</v>
      </c>
    </row>
    <row r="804" spans="12:43" ht="21.95" customHeight="1">
      <c r="L804" s="46"/>
      <c r="M804" s="46"/>
      <c r="N804" s="44" t="s">
        <v>2294</v>
      </c>
      <c r="O804" s="44" t="s">
        <v>379</v>
      </c>
      <c r="P804" s="44">
        <v>2</v>
      </c>
      <c r="Q804" s="44" t="s">
        <v>51</v>
      </c>
      <c r="R804" s="44" t="s">
        <v>52</v>
      </c>
      <c r="S804" s="44">
        <v>0</v>
      </c>
      <c r="T804" s="44">
        <v>0</v>
      </c>
      <c r="U804" s="44" t="s">
        <v>620</v>
      </c>
      <c r="V804" s="44" t="s">
        <v>2295</v>
      </c>
      <c r="W804" s="44"/>
      <c r="X804" s="44"/>
      <c r="Y804" s="44"/>
      <c r="Z804" s="44"/>
      <c r="AA804" s="44"/>
      <c r="AB804" s="44" t="s">
        <v>625</v>
      </c>
      <c r="AC804" s="44" t="s">
        <v>626</v>
      </c>
      <c r="AD804" s="44" t="s">
        <v>813</v>
      </c>
      <c r="AE804" s="44" t="s">
        <v>550</v>
      </c>
      <c r="AF804" s="11">
        <f t="shared" si="163"/>
        <v>0</v>
      </c>
      <c r="AG804" s="11">
        <f t="shared" si="164"/>
        <v>0</v>
      </c>
      <c r="AH804" s="11">
        <f t="shared" si="165"/>
        <v>0</v>
      </c>
      <c r="AI804" s="11">
        <f t="shared" si="166"/>
        <v>0</v>
      </c>
      <c r="AJ804" s="11">
        <f t="shared" si="167"/>
        <v>0</v>
      </c>
      <c r="AK804" s="11">
        <f t="shared" si="168"/>
        <v>0</v>
      </c>
      <c r="AL804" s="11" t="str">
        <f t="shared" si="169"/>
        <v/>
      </c>
      <c r="AM804" s="11" t="str">
        <f t="shared" si="170"/>
        <v/>
      </c>
      <c r="AN804" s="11" t="str">
        <f>IF(AND($O804=$B$4,OR($Q804="COMMUN",$Q804=$D$4),$R804="POS"),COUNTIFS($O$83:$O804,$B$4,$Q$83:$Q804,"COMMUN",$R$83:$R804,"POS")+COUNTIFS($O$83:$O804,$B$4,$Q$83:$Q804,$D$4,$R$83:$R804,"POS"),"")</f>
        <v/>
      </c>
      <c r="AO804" s="11" t="str">
        <f t="shared" si="171"/>
        <v/>
      </c>
      <c r="AP804" s="11" t="str">
        <f t="shared" si="172"/>
        <v/>
      </c>
      <c r="AQ804" s="11">
        <f t="shared" si="173"/>
        <v>0</v>
      </c>
    </row>
    <row r="805" spans="12:43" ht="21.95" customHeight="1">
      <c r="L805" s="46"/>
      <c r="M805" s="46"/>
      <c r="N805" s="44" t="s">
        <v>2296</v>
      </c>
      <c r="O805" s="44" t="s">
        <v>379</v>
      </c>
      <c r="P805" s="44">
        <v>3</v>
      </c>
      <c r="Q805" s="44" t="s">
        <v>51</v>
      </c>
      <c r="R805" s="44" t="s">
        <v>52</v>
      </c>
      <c r="S805" s="44">
        <v>0</v>
      </c>
      <c r="T805" s="44">
        <v>0</v>
      </c>
      <c r="U805" s="44" t="s">
        <v>620</v>
      </c>
      <c r="V805" s="44" t="s">
        <v>2297</v>
      </c>
      <c r="W805" s="44"/>
      <c r="X805" s="44"/>
      <c r="Y805" s="44"/>
      <c r="Z805" s="44"/>
      <c r="AA805" s="44"/>
      <c r="AB805" s="44" t="s">
        <v>625</v>
      </c>
      <c r="AC805" s="44" t="s">
        <v>626</v>
      </c>
      <c r="AD805" s="44" t="s">
        <v>813</v>
      </c>
      <c r="AE805" s="44" t="s">
        <v>550</v>
      </c>
      <c r="AF805" s="11">
        <f t="shared" si="163"/>
        <v>0</v>
      </c>
      <c r="AG805" s="11">
        <f t="shared" si="164"/>
        <v>0</v>
      </c>
      <c r="AH805" s="11">
        <f t="shared" si="165"/>
        <v>0</v>
      </c>
      <c r="AI805" s="11">
        <f t="shared" si="166"/>
        <v>0</v>
      </c>
      <c r="AJ805" s="11">
        <f t="shared" si="167"/>
        <v>0</v>
      </c>
      <c r="AK805" s="11">
        <f t="shared" si="168"/>
        <v>0</v>
      </c>
      <c r="AL805" s="11" t="str">
        <f t="shared" si="169"/>
        <v/>
      </c>
      <c r="AM805" s="11" t="str">
        <f t="shared" si="170"/>
        <v/>
      </c>
      <c r="AN805" s="11" t="str">
        <f>IF(AND($O805=$B$4,OR($Q805="COMMUN",$Q805=$D$4),$R805="POS"),COUNTIFS($O$83:$O805,$B$4,$Q$83:$Q805,"COMMUN",$R$83:$R805,"POS")+COUNTIFS($O$83:$O805,$B$4,$Q$83:$Q805,$D$4,$R$83:$R805,"POS"),"")</f>
        <v/>
      </c>
      <c r="AO805" s="11" t="str">
        <f t="shared" si="171"/>
        <v/>
      </c>
      <c r="AP805" s="11" t="str">
        <f t="shared" si="172"/>
        <v/>
      </c>
      <c r="AQ805" s="11">
        <f t="shared" si="173"/>
        <v>0</v>
      </c>
    </row>
    <row r="806" spans="12:43" ht="21.95" customHeight="1">
      <c r="L806" s="46"/>
      <c r="M806" s="46"/>
      <c r="N806" s="44" t="s">
        <v>2298</v>
      </c>
      <c r="O806" s="44" t="s">
        <v>379</v>
      </c>
      <c r="P806" s="44">
        <v>4</v>
      </c>
      <c r="Q806" s="44" t="s">
        <v>51</v>
      </c>
      <c r="R806" s="44" t="s">
        <v>52</v>
      </c>
      <c r="S806" s="44">
        <v>0</v>
      </c>
      <c r="T806" s="44">
        <v>0</v>
      </c>
      <c r="U806" s="44" t="s">
        <v>620</v>
      </c>
      <c r="V806" s="44" t="s">
        <v>2299</v>
      </c>
      <c r="W806" s="44"/>
      <c r="X806" s="44"/>
      <c r="Y806" s="44"/>
      <c r="Z806" s="44"/>
      <c r="AA806" s="44"/>
      <c r="AB806" s="44" t="s">
        <v>625</v>
      </c>
      <c r="AC806" s="44" t="s">
        <v>626</v>
      </c>
      <c r="AD806" s="44" t="s">
        <v>813</v>
      </c>
      <c r="AE806" s="44" t="s">
        <v>550</v>
      </c>
      <c r="AF806" s="11">
        <f t="shared" si="163"/>
        <v>0</v>
      </c>
      <c r="AG806" s="11">
        <f t="shared" si="164"/>
        <v>0</v>
      </c>
      <c r="AH806" s="11">
        <f t="shared" si="165"/>
        <v>0</v>
      </c>
      <c r="AI806" s="11">
        <f t="shared" si="166"/>
        <v>0</v>
      </c>
      <c r="AJ806" s="11">
        <f t="shared" si="167"/>
        <v>0</v>
      </c>
      <c r="AK806" s="11">
        <f t="shared" si="168"/>
        <v>0</v>
      </c>
      <c r="AL806" s="11" t="str">
        <f t="shared" si="169"/>
        <v/>
      </c>
      <c r="AM806" s="11" t="str">
        <f t="shared" si="170"/>
        <v/>
      </c>
      <c r="AN806" s="11" t="str">
        <f>IF(AND($O806=$B$4,OR($Q806="COMMUN",$Q806=$D$4),$R806="POS"),COUNTIFS($O$83:$O806,$B$4,$Q$83:$Q806,"COMMUN",$R$83:$R806,"POS")+COUNTIFS($O$83:$O806,$B$4,$Q$83:$Q806,$D$4,$R$83:$R806,"POS"),"")</f>
        <v/>
      </c>
      <c r="AO806" s="11" t="str">
        <f t="shared" si="171"/>
        <v/>
      </c>
      <c r="AP806" s="11" t="str">
        <f t="shared" si="172"/>
        <v/>
      </c>
      <c r="AQ806" s="11">
        <f t="shared" si="173"/>
        <v>0</v>
      </c>
    </row>
    <row r="807" spans="12:43" ht="21.95" customHeight="1">
      <c r="L807" s="46"/>
      <c r="M807" s="46"/>
      <c r="N807" s="44" t="s">
        <v>2300</v>
      </c>
      <c r="O807" s="44" t="s">
        <v>379</v>
      </c>
      <c r="P807" s="44">
        <v>5</v>
      </c>
      <c r="Q807" s="44" t="s">
        <v>51</v>
      </c>
      <c r="R807" s="44" t="s">
        <v>52</v>
      </c>
      <c r="S807" s="44">
        <v>0</v>
      </c>
      <c r="T807" s="44">
        <v>0</v>
      </c>
      <c r="U807" s="44" t="s">
        <v>620</v>
      </c>
      <c r="V807" s="44" t="s">
        <v>2301</v>
      </c>
      <c r="W807" s="44"/>
      <c r="X807" s="44"/>
      <c r="Y807" s="44"/>
      <c r="Z807" s="44"/>
      <c r="AA807" s="44"/>
      <c r="AB807" s="44" t="s">
        <v>625</v>
      </c>
      <c r="AC807" s="44" t="s">
        <v>626</v>
      </c>
      <c r="AD807" s="44" t="s">
        <v>813</v>
      </c>
      <c r="AE807" s="44" t="s">
        <v>550</v>
      </c>
      <c r="AF807" s="11">
        <f t="shared" si="163"/>
        <v>0</v>
      </c>
      <c r="AG807" s="11">
        <f t="shared" si="164"/>
        <v>0</v>
      </c>
      <c r="AH807" s="11">
        <f t="shared" si="165"/>
        <v>0</v>
      </c>
      <c r="AI807" s="11">
        <f t="shared" si="166"/>
        <v>0</v>
      </c>
      <c r="AJ807" s="11">
        <f t="shared" si="167"/>
        <v>0</v>
      </c>
      <c r="AK807" s="11">
        <f t="shared" si="168"/>
        <v>0</v>
      </c>
      <c r="AL807" s="11" t="str">
        <f t="shared" si="169"/>
        <v/>
      </c>
      <c r="AM807" s="11" t="str">
        <f t="shared" si="170"/>
        <v/>
      </c>
      <c r="AN807" s="11" t="str">
        <f>IF(AND($O807=$B$4,OR($Q807="COMMUN",$Q807=$D$4),$R807="POS"),COUNTIFS($O$83:$O807,$B$4,$Q$83:$Q807,"COMMUN",$R$83:$R807,"POS")+COUNTIFS($O$83:$O807,$B$4,$Q$83:$Q807,$D$4,$R$83:$R807,"POS"),"")</f>
        <v/>
      </c>
      <c r="AO807" s="11" t="str">
        <f t="shared" si="171"/>
        <v/>
      </c>
      <c r="AP807" s="11" t="str">
        <f t="shared" si="172"/>
        <v/>
      </c>
      <c r="AQ807" s="11">
        <f t="shared" si="173"/>
        <v>0</v>
      </c>
    </row>
    <row r="808" spans="12:43" ht="21.95" customHeight="1">
      <c r="L808" s="46"/>
      <c r="M808" s="46"/>
      <c r="N808" s="44" t="s">
        <v>2302</v>
      </c>
      <c r="O808" s="44" t="s">
        <v>381</v>
      </c>
      <c r="P808" s="44">
        <v>1</v>
      </c>
      <c r="Q808" s="44" t="s">
        <v>51</v>
      </c>
      <c r="R808" s="44" t="s">
        <v>52</v>
      </c>
      <c r="S808" s="44">
        <v>0</v>
      </c>
      <c r="T808" s="44">
        <v>0</v>
      </c>
      <c r="U808" s="44" t="s">
        <v>620</v>
      </c>
      <c r="V808" s="44" t="s">
        <v>2303</v>
      </c>
      <c r="W808" s="44"/>
      <c r="X808" s="44"/>
      <c r="Y808" s="44"/>
      <c r="Z808" s="44"/>
      <c r="AA808" s="44"/>
      <c r="AB808" s="44" t="s">
        <v>625</v>
      </c>
      <c r="AC808" s="44" t="s">
        <v>626</v>
      </c>
      <c r="AD808" s="44" t="s">
        <v>813</v>
      </c>
      <c r="AE808" s="44" t="s">
        <v>550</v>
      </c>
      <c r="AF808" s="11">
        <f t="shared" si="163"/>
        <v>0</v>
      </c>
      <c r="AG808" s="11">
        <f t="shared" si="164"/>
        <v>0</v>
      </c>
      <c r="AH808" s="11">
        <f t="shared" si="165"/>
        <v>0</v>
      </c>
      <c r="AI808" s="11">
        <f t="shared" si="166"/>
        <v>0</v>
      </c>
      <c r="AJ808" s="11">
        <f t="shared" si="167"/>
        <v>0</v>
      </c>
      <c r="AK808" s="11">
        <f t="shared" si="168"/>
        <v>0</v>
      </c>
      <c r="AL808" s="11" t="str">
        <f t="shared" si="169"/>
        <v/>
      </c>
      <c r="AM808" s="11" t="str">
        <f t="shared" si="170"/>
        <v/>
      </c>
      <c r="AN808" s="11" t="str">
        <f>IF(AND($O808=$B$4,OR($Q808="COMMUN",$Q808=$D$4),$R808="POS"),COUNTIFS($O$83:$O808,$B$4,$Q$83:$Q808,"COMMUN",$R$83:$R808,"POS")+COUNTIFS($O$83:$O808,$B$4,$Q$83:$Q808,$D$4,$R$83:$R808,"POS"),"")</f>
        <v/>
      </c>
      <c r="AO808" s="11" t="str">
        <f t="shared" si="171"/>
        <v/>
      </c>
      <c r="AP808" s="11" t="str">
        <f t="shared" si="172"/>
        <v/>
      </c>
      <c r="AQ808" s="11">
        <f t="shared" si="173"/>
        <v>0</v>
      </c>
    </row>
    <row r="809" spans="12:43" ht="21.95" customHeight="1">
      <c r="L809" s="46"/>
      <c r="M809" s="46"/>
      <c r="N809" s="44" t="s">
        <v>2304</v>
      </c>
      <c r="O809" s="44" t="s">
        <v>381</v>
      </c>
      <c r="P809" s="44">
        <v>2</v>
      </c>
      <c r="Q809" s="44" t="s">
        <v>51</v>
      </c>
      <c r="R809" s="44" t="s">
        <v>52</v>
      </c>
      <c r="S809" s="44">
        <v>0</v>
      </c>
      <c r="T809" s="44">
        <v>0</v>
      </c>
      <c r="U809" s="44" t="s">
        <v>620</v>
      </c>
      <c r="V809" s="44" t="s">
        <v>2305</v>
      </c>
      <c r="W809" s="44"/>
      <c r="X809" s="44"/>
      <c r="Y809" s="44"/>
      <c r="Z809" s="44"/>
      <c r="AA809" s="44"/>
      <c r="AB809" s="44" t="s">
        <v>625</v>
      </c>
      <c r="AC809" s="44" t="s">
        <v>626</v>
      </c>
      <c r="AD809" s="44" t="s">
        <v>813</v>
      </c>
      <c r="AE809" s="44" t="s">
        <v>550</v>
      </c>
      <c r="AF809" s="11">
        <f t="shared" si="163"/>
        <v>0</v>
      </c>
      <c r="AG809" s="11">
        <f t="shared" si="164"/>
        <v>0</v>
      </c>
      <c r="AH809" s="11">
        <f t="shared" si="165"/>
        <v>0</v>
      </c>
      <c r="AI809" s="11">
        <f t="shared" si="166"/>
        <v>0</v>
      </c>
      <c r="AJ809" s="11">
        <f t="shared" si="167"/>
        <v>0</v>
      </c>
      <c r="AK809" s="11">
        <f t="shared" si="168"/>
        <v>0</v>
      </c>
      <c r="AL809" s="11" t="str">
        <f t="shared" si="169"/>
        <v/>
      </c>
      <c r="AM809" s="11" t="str">
        <f t="shared" si="170"/>
        <v/>
      </c>
      <c r="AN809" s="11" t="str">
        <f>IF(AND($O809=$B$4,OR($Q809="COMMUN",$Q809=$D$4),$R809="POS"),COUNTIFS($O$83:$O809,$B$4,$Q$83:$Q809,"COMMUN",$R$83:$R809,"POS")+COUNTIFS($O$83:$O809,$B$4,$Q$83:$Q809,$D$4,$R$83:$R809,"POS"),"")</f>
        <v/>
      </c>
      <c r="AO809" s="11" t="str">
        <f t="shared" si="171"/>
        <v/>
      </c>
      <c r="AP809" s="11" t="str">
        <f t="shared" si="172"/>
        <v/>
      </c>
      <c r="AQ809" s="11">
        <f t="shared" si="173"/>
        <v>0</v>
      </c>
    </row>
    <row r="810" spans="12:43" ht="21.95" customHeight="1">
      <c r="L810" s="46"/>
      <c r="M810" s="46"/>
      <c r="N810" s="44" t="s">
        <v>2306</v>
      </c>
      <c r="O810" s="44" t="s">
        <v>381</v>
      </c>
      <c r="P810" s="44">
        <v>3</v>
      </c>
      <c r="Q810" s="44" t="s">
        <v>51</v>
      </c>
      <c r="R810" s="44" t="s">
        <v>52</v>
      </c>
      <c r="S810" s="44">
        <v>0</v>
      </c>
      <c r="T810" s="44">
        <v>0</v>
      </c>
      <c r="U810" s="44" t="s">
        <v>620</v>
      </c>
      <c r="V810" s="44" t="s">
        <v>2307</v>
      </c>
      <c r="W810" s="44"/>
      <c r="X810" s="44"/>
      <c r="Y810" s="44"/>
      <c r="Z810" s="44"/>
      <c r="AA810" s="44"/>
      <c r="AB810" s="44" t="s">
        <v>625</v>
      </c>
      <c r="AC810" s="44" t="s">
        <v>626</v>
      </c>
      <c r="AD810" s="44" t="s">
        <v>813</v>
      </c>
      <c r="AE810" s="44" t="s">
        <v>550</v>
      </c>
      <c r="AF810" s="11">
        <f t="shared" si="163"/>
        <v>0</v>
      </c>
      <c r="AG810" s="11">
        <f t="shared" si="164"/>
        <v>0</v>
      </c>
      <c r="AH810" s="11">
        <f t="shared" si="165"/>
        <v>0</v>
      </c>
      <c r="AI810" s="11">
        <f t="shared" si="166"/>
        <v>0</v>
      </c>
      <c r="AJ810" s="11">
        <f t="shared" si="167"/>
        <v>0</v>
      </c>
      <c r="AK810" s="11">
        <f t="shared" si="168"/>
        <v>0</v>
      </c>
      <c r="AL810" s="11" t="str">
        <f t="shared" si="169"/>
        <v/>
      </c>
      <c r="AM810" s="11" t="str">
        <f t="shared" si="170"/>
        <v/>
      </c>
      <c r="AN810" s="11" t="str">
        <f>IF(AND($O810=$B$4,OR($Q810="COMMUN",$Q810=$D$4),$R810="POS"),COUNTIFS($O$83:$O810,$B$4,$Q$83:$Q810,"COMMUN",$R$83:$R810,"POS")+COUNTIFS($O$83:$O810,$B$4,$Q$83:$Q810,$D$4,$R$83:$R810,"POS"),"")</f>
        <v/>
      </c>
      <c r="AO810" s="11" t="str">
        <f t="shared" si="171"/>
        <v/>
      </c>
      <c r="AP810" s="11" t="str">
        <f t="shared" si="172"/>
        <v/>
      </c>
      <c r="AQ810" s="11">
        <f t="shared" si="173"/>
        <v>0</v>
      </c>
    </row>
    <row r="811" spans="12:43" ht="21.95" customHeight="1">
      <c r="L811" s="46"/>
      <c r="M811" s="46"/>
      <c r="N811" s="44" t="s">
        <v>2308</v>
      </c>
      <c r="O811" s="44" t="s">
        <v>381</v>
      </c>
      <c r="P811" s="44">
        <v>4</v>
      </c>
      <c r="Q811" s="44" t="s">
        <v>51</v>
      </c>
      <c r="R811" s="44" t="s">
        <v>52</v>
      </c>
      <c r="S811" s="44">
        <v>0</v>
      </c>
      <c r="T811" s="44">
        <v>0</v>
      </c>
      <c r="U811" s="44" t="s">
        <v>620</v>
      </c>
      <c r="V811" s="44" t="s">
        <v>2309</v>
      </c>
      <c r="W811" s="44"/>
      <c r="X811" s="44"/>
      <c r="Y811" s="44"/>
      <c r="Z811" s="44"/>
      <c r="AA811" s="44"/>
      <c r="AB811" s="44" t="s">
        <v>625</v>
      </c>
      <c r="AC811" s="44" t="s">
        <v>626</v>
      </c>
      <c r="AD811" s="44" t="s">
        <v>813</v>
      </c>
      <c r="AE811" s="44" t="s">
        <v>550</v>
      </c>
      <c r="AF811" s="11">
        <f t="shared" si="163"/>
        <v>0</v>
      </c>
      <c r="AG811" s="11">
        <f t="shared" si="164"/>
        <v>0</v>
      </c>
      <c r="AH811" s="11">
        <f t="shared" si="165"/>
        <v>0</v>
      </c>
      <c r="AI811" s="11">
        <f t="shared" si="166"/>
        <v>0</v>
      </c>
      <c r="AJ811" s="11">
        <f t="shared" si="167"/>
        <v>0</v>
      </c>
      <c r="AK811" s="11">
        <f t="shared" si="168"/>
        <v>0</v>
      </c>
      <c r="AL811" s="11" t="str">
        <f t="shared" si="169"/>
        <v/>
      </c>
      <c r="AM811" s="11" t="str">
        <f t="shared" si="170"/>
        <v/>
      </c>
      <c r="AN811" s="11" t="str">
        <f>IF(AND($O811=$B$4,OR($Q811="COMMUN",$Q811=$D$4),$R811="POS"),COUNTIFS($O$83:$O811,$B$4,$Q$83:$Q811,"COMMUN",$R$83:$R811,"POS")+COUNTIFS($O$83:$O811,$B$4,$Q$83:$Q811,$D$4,$R$83:$R811,"POS"),"")</f>
        <v/>
      </c>
      <c r="AO811" s="11" t="str">
        <f t="shared" si="171"/>
        <v/>
      </c>
      <c r="AP811" s="11" t="str">
        <f t="shared" si="172"/>
        <v/>
      </c>
      <c r="AQ811" s="11">
        <f t="shared" si="173"/>
        <v>0</v>
      </c>
    </row>
    <row r="812" spans="12:43" ht="21.95" customHeight="1">
      <c r="L812" s="46"/>
      <c r="M812" s="46"/>
      <c r="N812" s="44" t="s">
        <v>2310</v>
      </c>
      <c r="O812" s="44" t="s">
        <v>381</v>
      </c>
      <c r="P812" s="44">
        <v>5</v>
      </c>
      <c r="Q812" s="44" t="s">
        <v>51</v>
      </c>
      <c r="R812" s="44" t="s">
        <v>52</v>
      </c>
      <c r="S812" s="44">
        <v>0</v>
      </c>
      <c r="T812" s="44">
        <v>0</v>
      </c>
      <c r="U812" s="44" t="s">
        <v>620</v>
      </c>
      <c r="V812" s="44" t="s">
        <v>2311</v>
      </c>
      <c r="W812" s="44"/>
      <c r="X812" s="44"/>
      <c r="Y812" s="44"/>
      <c r="Z812" s="44"/>
      <c r="AA812" s="44"/>
      <c r="AB812" s="44" t="s">
        <v>625</v>
      </c>
      <c r="AC812" s="44" t="s">
        <v>626</v>
      </c>
      <c r="AD812" s="44" t="s">
        <v>813</v>
      </c>
      <c r="AE812" s="44" t="s">
        <v>550</v>
      </c>
      <c r="AF812" s="11">
        <f t="shared" si="163"/>
        <v>0</v>
      </c>
      <c r="AG812" s="11">
        <f t="shared" si="164"/>
        <v>0</v>
      </c>
      <c r="AH812" s="11">
        <f t="shared" si="165"/>
        <v>0</v>
      </c>
      <c r="AI812" s="11">
        <f t="shared" si="166"/>
        <v>0</v>
      </c>
      <c r="AJ812" s="11">
        <f t="shared" si="167"/>
        <v>0</v>
      </c>
      <c r="AK812" s="11">
        <f t="shared" si="168"/>
        <v>0</v>
      </c>
      <c r="AL812" s="11" t="str">
        <f t="shared" si="169"/>
        <v/>
      </c>
      <c r="AM812" s="11" t="str">
        <f t="shared" si="170"/>
        <v/>
      </c>
      <c r="AN812" s="11" t="str">
        <f>IF(AND($O812=$B$4,OR($Q812="COMMUN",$Q812=$D$4),$R812="POS"),COUNTIFS($O$83:$O812,$B$4,$Q$83:$Q812,"COMMUN",$R$83:$R812,"POS")+COUNTIFS($O$83:$O812,$B$4,$Q$83:$Q812,$D$4,$R$83:$R812,"POS"),"")</f>
        <v/>
      </c>
      <c r="AO812" s="11" t="str">
        <f t="shared" si="171"/>
        <v/>
      </c>
      <c r="AP812" s="11" t="str">
        <f t="shared" si="172"/>
        <v/>
      </c>
      <c r="AQ812" s="11">
        <f t="shared" si="173"/>
        <v>0</v>
      </c>
    </row>
    <row r="813" spans="12:43" ht="21.95" customHeight="1">
      <c r="L813" s="46"/>
      <c r="M813" s="46"/>
      <c r="N813" s="44" t="s">
        <v>2312</v>
      </c>
      <c r="O813" s="44" t="s">
        <v>383</v>
      </c>
      <c r="P813" s="44">
        <v>1</v>
      </c>
      <c r="Q813" s="44" t="s">
        <v>51</v>
      </c>
      <c r="R813" s="44" t="s">
        <v>52</v>
      </c>
      <c r="S813" s="44">
        <v>0</v>
      </c>
      <c r="T813" s="44">
        <v>0</v>
      </c>
      <c r="U813" s="44" t="s">
        <v>620</v>
      </c>
      <c r="V813" s="44" t="s">
        <v>2313</v>
      </c>
      <c r="W813" s="44"/>
      <c r="X813" s="44"/>
      <c r="Y813" s="44"/>
      <c r="Z813" s="44"/>
      <c r="AA813" s="44"/>
      <c r="AB813" s="44" t="s">
        <v>625</v>
      </c>
      <c r="AC813" s="44" t="s">
        <v>626</v>
      </c>
      <c r="AD813" s="44" t="s">
        <v>813</v>
      </c>
      <c r="AE813" s="44" t="s">
        <v>550</v>
      </c>
      <c r="AF813" s="11">
        <f t="shared" si="163"/>
        <v>0</v>
      </c>
      <c r="AG813" s="11">
        <f t="shared" si="164"/>
        <v>0</v>
      </c>
      <c r="AH813" s="11">
        <f t="shared" si="165"/>
        <v>0</v>
      </c>
      <c r="AI813" s="11">
        <f t="shared" si="166"/>
        <v>0</v>
      </c>
      <c r="AJ813" s="11">
        <f t="shared" si="167"/>
        <v>0</v>
      </c>
      <c r="AK813" s="11">
        <f t="shared" si="168"/>
        <v>0</v>
      </c>
      <c r="AL813" s="11" t="str">
        <f t="shared" si="169"/>
        <v/>
      </c>
      <c r="AM813" s="11" t="str">
        <f t="shared" si="170"/>
        <v/>
      </c>
      <c r="AN813" s="11" t="str">
        <f>IF(AND($O813=$B$4,OR($Q813="COMMUN",$Q813=$D$4),$R813="POS"),COUNTIFS($O$83:$O813,$B$4,$Q$83:$Q813,"COMMUN",$R$83:$R813,"POS")+COUNTIFS($O$83:$O813,$B$4,$Q$83:$Q813,$D$4,$R$83:$R813,"POS"),"")</f>
        <v/>
      </c>
      <c r="AO813" s="11" t="str">
        <f t="shared" si="171"/>
        <v/>
      </c>
      <c r="AP813" s="11" t="str">
        <f t="shared" si="172"/>
        <v/>
      </c>
      <c r="AQ813" s="11">
        <f t="shared" si="173"/>
        <v>0</v>
      </c>
    </row>
    <row r="814" spans="12:43" ht="21.95" customHeight="1">
      <c r="L814" s="46"/>
      <c r="M814" s="46"/>
      <c r="N814" s="44" t="s">
        <v>2314</v>
      </c>
      <c r="O814" s="44" t="s">
        <v>383</v>
      </c>
      <c r="P814" s="44">
        <v>2</v>
      </c>
      <c r="Q814" s="44" t="s">
        <v>51</v>
      </c>
      <c r="R814" s="44" t="s">
        <v>52</v>
      </c>
      <c r="S814" s="44">
        <v>0</v>
      </c>
      <c r="T814" s="44">
        <v>0</v>
      </c>
      <c r="U814" s="44" t="s">
        <v>620</v>
      </c>
      <c r="V814" s="44" t="s">
        <v>2315</v>
      </c>
      <c r="W814" s="44"/>
      <c r="X814" s="44"/>
      <c r="Y814" s="44"/>
      <c r="Z814" s="44"/>
      <c r="AA814" s="44"/>
      <c r="AB814" s="44" t="s">
        <v>625</v>
      </c>
      <c r="AC814" s="44" t="s">
        <v>626</v>
      </c>
      <c r="AD814" s="44" t="s">
        <v>813</v>
      </c>
      <c r="AE814" s="44" t="s">
        <v>550</v>
      </c>
      <c r="AF814" s="11">
        <f t="shared" si="163"/>
        <v>0</v>
      </c>
      <c r="AG814" s="11">
        <f t="shared" si="164"/>
        <v>0</v>
      </c>
      <c r="AH814" s="11">
        <f t="shared" si="165"/>
        <v>0</v>
      </c>
      <c r="AI814" s="11">
        <f t="shared" si="166"/>
        <v>0</v>
      </c>
      <c r="AJ814" s="11">
        <f t="shared" si="167"/>
        <v>0</v>
      </c>
      <c r="AK814" s="11">
        <f t="shared" si="168"/>
        <v>0</v>
      </c>
      <c r="AL814" s="11" t="str">
        <f t="shared" si="169"/>
        <v/>
      </c>
      <c r="AM814" s="11" t="str">
        <f t="shared" si="170"/>
        <v/>
      </c>
      <c r="AN814" s="11" t="str">
        <f>IF(AND($O814=$B$4,OR($Q814="COMMUN",$Q814=$D$4),$R814="POS"),COUNTIFS($O$83:$O814,$B$4,$Q$83:$Q814,"COMMUN",$R$83:$R814,"POS")+COUNTIFS($O$83:$O814,$B$4,$Q$83:$Q814,$D$4,$R$83:$R814,"POS"),"")</f>
        <v/>
      </c>
      <c r="AO814" s="11" t="str">
        <f t="shared" si="171"/>
        <v/>
      </c>
      <c r="AP814" s="11" t="str">
        <f t="shared" si="172"/>
        <v/>
      </c>
      <c r="AQ814" s="11">
        <f t="shared" si="173"/>
        <v>0</v>
      </c>
    </row>
    <row r="815" spans="12:43" ht="21.95" customHeight="1">
      <c r="L815" s="46"/>
      <c r="M815" s="46"/>
      <c r="N815" s="44" t="s">
        <v>2316</v>
      </c>
      <c r="O815" s="44" t="s">
        <v>383</v>
      </c>
      <c r="P815" s="44">
        <v>3</v>
      </c>
      <c r="Q815" s="44" t="s">
        <v>51</v>
      </c>
      <c r="R815" s="44" t="s">
        <v>52</v>
      </c>
      <c r="S815" s="44">
        <v>0</v>
      </c>
      <c r="T815" s="44">
        <v>0</v>
      </c>
      <c r="U815" s="44" t="s">
        <v>620</v>
      </c>
      <c r="V815" s="44" t="s">
        <v>2317</v>
      </c>
      <c r="W815" s="44"/>
      <c r="X815" s="44"/>
      <c r="Y815" s="44"/>
      <c r="Z815" s="44"/>
      <c r="AA815" s="44"/>
      <c r="AB815" s="44" t="s">
        <v>625</v>
      </c>
      <c r="AC815" s="44" t="s">
        <v>626</v>
      </c>
      <c r="AD815" s="44" t="s">
        <v>813</v>
      </c>
      <c r="AE815" s="44" t="s">
        <v>550</v>
      </c>
      <c r="AF815" s="11">
        <f t="shared" si="163"/>
        <v>0</v>
      </c>
      <c r="AG815" s="11">
        <f t="shared" si="164"/>
        <v>0</v>
      </c>
      <c r="AH815" s="11">
        <f t="shared" si="165"/>
        <v>0</v>
      </c>
      <c r="AI815" s="11">
        <f t="shared" si="166"/>
        <v>0</v>
      </c>
      <c r="AJ815" s="11">
        <f t="shared" si="167"/>
        <v>0</v>
      </c>
      <c r="AK815" s="11">
        <f t="shared" si="168"/>
        <v>0</v>
      </c>
      <c r="AL815" s="11" t="str">
        <f t="shared" si="169"/>
        <v/>
      </c>
      <c r="AM815" s="11" t="str">
        <f t="shared" si="170"/>
        <v/>
      </c>
      <c r="AN815" s="11" t="str">
        <f>IF(AND($O815=$B$4,OR($Q815="COMMUN",$Q815=$D$4),$R815="POS"),COUNTIFS($O$83:$O815,$B$4,$Q$83:$Q815,"COMMUN",$R$83:$R815,"POS")+COUNTIFS($O$83:$O815,$B$4,$Q$83:$Q815,$D$4,$R$83:$R815,"POS"),"")</f>
        <v/>
      </c>
      <c r="AO815" s="11" t="str">
        <f t="shared" si="171"/>
        <v/>
      </c>
      <c r="AP815" s="11" t="str">
        <f t="shared" si="172"/>
        <v/>
      </c>
      <c r="AQ815" s="11">
        <f t="shared" si="173"/>
        <v>0</v>
      </c>
    </row>
    <row r="816" spans="12:43" ht="21.95" customHeight="1">
      <c r="L816" s="46"/>
      <c r="M816" s="46"/>
      <c r="N816" s="44" t="s">
        <v>2318</v>
      </c>
      <c r="O816" s="44" t="s">
        <v>383</v>
      </c>
      <c r="P816" s="44">
        <v>4</v>
      </c>
      <c r="Q816" s="44" t="s">
        <v>51</v>
      </c>
      <c r="R816" s="44" t="s">
        <v>52</v>
      </c>
      <c r="S816" s="44">
        <v>0</v>
      </c>
      <c r="T816" s="44">
        <v>0</v>
      </c>
      <c r="U816" s="44" t="s">
        <v>620</v>
      </c>
      <c r="V816" s="44" t="s">
        <v>2319</v>
      </c>
      <c r="W816" s="44"/>
      <c r="X816" s="44"/>
      <c r="Y816" s="44"/>
      <c r="Z816" s="44"/>
      <c r="AA816" s="44"/>
      <c r="AB816" s="44" t="s">
        <v>625</v>
      </c>
      <c r="AC816" s="44" t="s">
        <v>626</v>
      </c>
      <c r="AD816" s="44" t="s">
        <v>813</v>
      </c>
      <c r="AE816" s="44" t="s">
        <v>550</v>
      </c>
      <c r="AF816" s="11">
        <f t="shared" si="163"/>
        <v>0</v>
      </c>
      <c r="AG816" s="11">
        <f t="shared" si="164"/>
        <v>0</v>
      </c>
      <c r="AH816" s="11">
        <f t="shared" si="165"/>
        <v>0</v>
      </c>
      <c r="AI816" s="11">
        <f t="shared" si="166"/>
        <v>0</v>
      </c>
      <c r="AJ816" s="11">
        <f t="shared" si="167"/>
        <v>0</v>
      </c>
      <c r="AK816" s="11">
        <f t="shared" si="168"/>
        <v>0</v>
      </c>
      <c r="AL816" s="11" t="str">
        <f t="shared" si="169"/>
        <v/>
      </c>
      <c r="AM816" s="11" t="str">
        <f t="shared" si="170"/>
        <v/>
      </c>
      <c r="AN816" s="11" t="str">
        <f>IF(AND($O816=$B$4,OR($Q816="COMMUN",$Q816=$D$4),$R816="POS"),COUNTIFS($O$83:$O816,$B$4,$Q$83:$Q816,"COMMUN",$R$83:$R816,"POS")+COUNTIFS($O$83:$O816,$B$4,$Q$83:$Q816,$D$4,$R$83:$R816,"POS"),"")</f>
        <v/>
      </c>
      <c r="AO816" s="11" t="str">
        <f t="shared" si="171"/>
        <v/>
      </c>
      <c r="AP816" s="11" t="str">
        <f t="shared" si="172"/>
        <v/>
      </c>
      <c r="AQ816" s="11">
        <f t="shared" si="173"/>
        <v>0</v>
      </c>
    </row>
    <row r="817" spans="12:43" ht="21.95" customHeight="1">
      <c r="L817" s="46"/>
      <c r="M817" s="46"/>
      <c r="N817" s="44" t="s">
        <v>2320</v>
      </c>
      <c r="O817" s="44" t="s">
        <v>383</v>
      </c>
      <c r="P817" s="44">
        <v>5</v>
      </c>
      <c r="Q817" s="44" t="s">
        <v>51</v>
      </c>
      <c r="R817" s="44" t="s">
        <v>52</v>
      </c>
      <c r="S817" s="44">
        <v>0</v>
      </c>
      <c r="T817" s="44">
        <v>0</v>
      </c>
      <c r="U817" s="44" t="s">
        <v>620</v>
      </c>
      <c r="V817" s="44" t="s">
        <v>2321</v>
      </c>
      <c r="W817" s="44"/>
      <c r="X817" s="44"/>
      <c r="Y817" s="44"/>
      <c r="Z817" s="44"/>
      <c r="AA817" s="44"/>
      <c r="AB817" s="44" t="s">
        <v>625</v>
      </c>
      <c r="AC817" s="44" t="s">
        <v>626</v>
      </c>
      <c r="AD817" s="44" t="s">
        <v>813</v>
      </c>
      <c r="AE817" s="44" t="s">
        <v>550</v>
      </c>
      <c r="AF817" s="11">
        <f t="shared" si="163"/>
        <v>0</v>
      </c>
      <c r="AG817" s="11">
        <f t="shared" si="164"/>
        <v>0</v>
      </c>
      <c r="AH817" s="11">
        <f t="shared" si="165"/>
        <v>0</v>
      </c>
      <c r="AI817" s="11">
        <f t="shared" si="166"/>
        <v>0</v>
      </c>
      <c r="AJ817" s="11">
        <f t="shared" si="167"/>
        <v>0</v>
      </c>
      <c r="AK817" s="11">
        <f t="shared" si="168"/>
        <v>0</v>
      </c>
      <c r="AL817" s="11" t="str">
        <f t="shared" si="169"/>
        <v/>
      </c>
      <c r="AM817" s="11" t="str">
        <f t="shared" si="170"/>
        <v/>
      </c>
      <c r="AN817" s="11" t="str">
        <f>IF(AND($O817=$B$4,OR($Q817="COMMUN",$Q817=$D$4),$R817="POS"),COUNTIFS($O$83:$O817,$B$4,$Q$83:$Q817,"COMMUN",$R$83:$R817,"POS")+COUNTIFS($O$83:$O817,$B$4,$Q$83:$Q817,$D$4,$R$83:$R817,"POS"),"")</f>
        <v/>
      </c>
      <c r="AO817" s="11" t="str">
        <f t="shared" si="171"/>
        <v/>
      </c>
      <c r="AP817" s="11" t="str">
        <f t="shared" si="172"/>
        <v/>
      </c>
      <c r="AQ817" s="11">
        <f t="shared" si="173"/>
        <v>0</v>
      </c>
    </row>
    <row r="818" spans="12:43" ht="21.95" customHeight="1">
      <c r="L818" s="46"/>
      <c r="M818" s="46"/>
      <c r="N818" s="44" t="s">
        <v>2322</v>
      </c>
      <c r="O818" s="44" t="s">
        <v>385</v>
      </c>
      <c r="P818" s="44">
        <v>1</v>
      </c>
      <c r="Q818" s="44" t="s">
        <v>51</v>
      </c>
      <c r="R818" s="44" t="s">
        <v>52</v>
      </c>
      <c r="S818" s="44">
        <v>0</v>
      </c>
      <c r="T818" s="44">
        <v>0</v>
      </c>
      <c r="U818" s="44" t="s">
        <v>620</v>
      </c>
      <c r="V818" s="44" t="s">
        <v>2323</v>
      </c>
      <c r="W818" s="44"/>
      <c r="X818" s="44"/>
      <c r="Y818" s="44"/>
      <c r="Z818" s="44"/>
      <c r="AA818" s="44"/>
      <c r="AB818" s="44" t="s">
        <v>625</v>
      </c>
      <c r="AC818" s="44" t="s">
        <v>626</v>
      </c>
      <c r="AD818" s="44" t="s">
        <v>813</v>
      </c>
      <c r="AE818" s="44" t="s">
        <v>550</v>
      </c>
      <c r="AF818" s="11">
        <f t="shared" si="163"/>
        <v>0</v>
      </c>
      <c r="AG818" s="11">
        <f t="shared" si="164"/>
        <v>0</v>
      </c>
      <c r="AH818" s="11">
        <f t="shared" si="165"/>
        <v>0</v>
      </c>
      <c r="AI818" s="11">
        <f t="shared" si="166"/>
        <v>0</v>
      </c>
      <c r="AJ818" s="11">
        <f t="shared" si="167"/>
        <v>0</v>
      </c>
      <c r="AK818" s="11">
        <f t="shared" si="168"/>
        <v>0</v>
      </c>
      <c r="AL818" s="11" t="str">
        <f t="shared" si="169"/>
        <v/>
      </c>
      <c r="AM818" s="11" t="str">
        <f t="shared" si="170"/>
        <v/>
      </c>
      <c r="AN818" s="11" t="str">
        <f>IF(AND($O818=$B$4,OR($Q818="COMMUN",$Q818=$D$4),$R818="POS"),COUNTIFS($O$83:$O818,$B$4,$Q$83:$Q818,"COMMUN",$R$83:$R818,"POS")+COUNTIFS($O$83:$O818,$B$4,$Q$83:$Q818,$D$4,$R$83:$R818,"POS"),"")</f>
        <v/>
      </c>
      <c r="AO818" s="11" t="str">
        <f t="shared" si="171"/>
        <v/>
      </c>
      <c r="AP818" s="11" t="str">
        <f t="shared" si="172"/>
        <v/>
      </c>
      <c r="AQ818" s="11">
        <f t="shared" si="173"/>
        <v>0</v>
      </c>
    </row>
    <row r="819" spans="12:43" ht="21.95" customHeight="1">
      <c r="L819" s="46"/>
      <c r="M819" s="46"/>
      <c r="N819" s="44" t="s">
        <v>2324</v>
      </c>
      <c r="O819" s="44" t="s">
        <v>385</v>
      </c>
      <c r="P819" s="44">
        <v>2</v>
      </c>
      <c r="Q819" s="44" t="s">
        <v>51</v>
      </c>
      <c r="R819" s="44" t="s">
        <v>52</v>
      </c>
      <c r="S819" s="44">
        <v>0</v>
      </c>
      <c r="T819" s="44">
        <v>0</v>
      </c>
      <c r="U819" s="44" t="s">
        <v>620</v>
      </c>
      <c r="V819" s="44" t="s">
        <v>2325</v>
      </c>
      <c r="W819" s="44"/>
      <c r="X819" s="44"/>
      <c r="Y819" s="44"/>
      <c r="Z819" s="44"/>
      <c r="AA819" s="44"/>
      <c r="AB819" s="44" t="s">
        <v>625</v>
      </c>
      <c r="AC819" s="44" t="s">
        <v>626</v>
      </c>
      <c r="AD819" s="44" t="s">
        <v>813</v>
      </c>
      <c r="AE819" s="44" t="s">
        <v>550</v>
      </c>
      <c r="AF819" s="11">
        <f t="shared" si="163"/>
        <v>0</v>
      </c>
      <c r="AG819" s="11">
        <f t="shared" si="164"/>
        <v>0</v>
      </c>
      <c r="AH819" s="11">
        <f t="shared" si="165"/>
        <v>0</v>
      </c>
      <c r="AI819" s="11">
        <f t="shared" si="166"/>
        <v>0</v>
      </c>
      <c r="AJ819" s="11">
        <f t="shared" si="167"/>
        <v>0</v>
      </c>
      <c r="AK819" s="11">
        <f t="shared" si="168"/>
        <v>0</v>
      </c>
      <c r="AL819" s="11" t="str">
        <f t="shared" si="169"/>
        <v/>
      </c>
      <c r="AM819" s="11" t="str">
        <f t="shared" si="170"/>
        <v/>
      </c>
      <c r="AN819" s="11" t="str">
        <f>IF(AND($O819=$B$4,OR($Q819="COMMUN",$Q819=$D$4),$R819="POS"),COUNTIFS($O$83:$O819,$B$4,$Q$83:$Q819,"COMMUN",$R$83:$R819,"POS")+COUNTIFS($O$83:$O819,$B$4,$Q$83:$Q819,$D$4,$R$83:$R819,"POS"),"")</f>
        <v/>
      </c>
      <c r="AO819" s="11" t="str">
        <f t="shared" si="171"/>
        <v/>
      </c>
      <c r="AP819" s="11" t="str">
        <f t="shared" si="172"/>
        <v/>
      </c>
      <c r="AQ819" s="11">
        <f t="shared" si="173"/>
        <v>0</v>
      </c>
    </row>
    <row r="820" spans="12:43" ht="21.95" customHeight="1">
      <c r="L820" s="46"/>
      <c r="M820" s="46"/>
      <c r="N820" s="44" t="s">
        <v>2326</v>
      </c>
      <c r="O820" s="44" t="s">
        <v>385</v>
      </c>
      <c r="P820" s="44">
        <v>3</v>
      </c>
      <c r="Q820" s="44" t="s">
        <v>51</v>
      </c>
      <c r="R820" s="44" t="s">
        <v>52</v>
      </c>
      <c r="S820" s="44">
        <v>0</v>
      </c>
      <c r="T820" s="44">
        <v>0</v>
      </c>
      <c r="U820" s="44" t="s">
        <v>620</v>
      </c>
      <c r="V820" s="44" t="s">
        <v>2327</v>
      </c>
      <c r="W820" s="44"/>
      <c r="X820" s="44"/>
      <c r="Y820" s="44"/>
      <c r="Z820" s="44"/>
      <c r="AA820" s="44"/>
      <c r="AB820" s="44" t="s">
        <v>625</v>
      </c>
      <c r="AC820" s="44" t="s">
        <v>626</v>
      </c>
      <c r="AD820" s="44" t="s">
        <v>813</v>
      </c>
      <c r="AE820" s="44" t="s">
        <v>550</v>
      </c>
      <c r="AF820" s="11">
        <f t="shared" si="163"/>
        <v>0</v>
      </c>
      <c r="AG820" s="11">
        <f t="shared" si="164"/>
        <v>0</v>
      </c>
      <c r="AH820" s="11">
        <f t="shared" si="165"/>
        <v>0</v>
      </c>
      <c r="AI820" s="11">
        <f t="shared" si="166"/>
        <v>0</v>
      </c>
      <c r="AJ820" s="11">
        <f t="shared" si="167"/>
        <v>0</v>
      </c>
      <c r="AK820" s="11">
        <f t="shared" si="168"/>
        <v>0</v>
      </c>
      <c r="AL820" s="11" t="str">
        <f t="shared" si="169"/>
        <v/>
      </c>
      <c r="AM820" s="11" t="str">
        <f t="shared" si="170"/>
        <v/>
      </c>
      <c r="AN820" s="11" t="str">
        <f>IF(AND($O820=$B$4,OR($Q820="COMMUN",$Q820=$D$4),$R820="POS"),COUNTIFS($O$83:$O820,$B$4,$Q$83:$Q820,"COMMUN",$R$83:$R820,"POS")+COUNTIFS($O$83:$O820,$B$4,$Q$83:$Q820,$D$4,$R$83:$R820,"POS"),"")</f>
        <v/>
      </c>
      <c r="AO820" s="11" t="str">
        <f t="shared" si="171"/>
        <v/>
      </c>
      <c r="AP820" s="11" t="str">
        <f t="shared" si="172"/>
        <v/>
      </c>
      <c r="AQ820" s="11">
        <f t="shared" si="173"/>
        <v>0</v>
      </c>
    </row>
    <row r="821" spans="12:43" ht="21.95" customHeight="1">
      <c r="L821" s="46"/>
      <c r="M821" s="46"/>
      <c r="N821" s="44" t="s">
        <v>2328</v>
      </c>
      <c r="O821" s="44" t="s">
        <v>385</v>
      </c>
      <c r="P821" s="44">
        <v>4</v>
      </c>
      <c r="Q821" s="44" t="s">
        <v>51</v>
      </c>
      <c r="R821" s="44" t="s">
        <v>52</v>
      </c>
      <c r="S821" s="44">
        <v>0</v>
      </c>
      <c r="T821" s="44">
        <v>0</v>
      </c>
      <c r="U821" s="44" t="s">
        <v>620</v>
      </c>
      <c r="V821" s="44" t="s">
        <v>2329</v>
      </c>
      <c r="W821" s="44"/>
      <c r="X821" s="44"/>
      <c r="Y821" s="44"/>
      <c r="Z821" s="44"/>
      <c r="AA821" s="44"/>
      <c r="AB821" s="44" t="s">
        <v>625</v>
      </c>
      <c r="AC821" s="44" t="s">
        <v>626</v>
      </c>
      <c r="AD821" s="44" t="s">
        <v>813</v>
      </c>
      <c r="AE821" s="44" t="s">
        <v>550</v>
      </c>
      <c r="AF821" s="11">
        <f t="shared" si="163"/>
        <v>0</v>
      </c>
      <c r="AG821" s="11">
        <f t="shared" si="164"/>
        <v>0</v>
      </c>
      <c r="AH821" s="11">
        <f t="shared" si="165"/>
        <v>0</v>
      </c>
      <c r="AI821" s="11">
        <f t="shared" si="166"/>
        <v>0</v>
      </c>
      <c r="AJ821" s="11">
        <f t="shared" si="167"/>
        <v>0</v>
      </c>
      <c r="AK821" s="11">
        <f t="shared" si="168"/>
        <v>0</v>
      </c>
      <c r="AL821" s="11" t="str">
        <f t="shared" si="169"/>
        <v/>
      </c>
      <c r="AM821" s="11" t="str">
        <f t="shared" si="170"/>
        <v/>
      </c>
      <c r="AN821" s="11" t="str">
        <f>IF(AND($O821=$B$4,OR($Q821="COMMUN",$Q821=$D$4),$R821="POS"),COUNTIFS($O$83:$O821,$B$4,$Q$83:$Q821,"COMMUN",$R$83:$R821,"POS")+COUNTIFS($O$83:$O821,$B$4,$Q$83:$Q821,$D$4,$R$83:$R821,"POS"),"")</f>
        <v/>
      </c>
      <c r="AO821" s="11" t="str">
        <f t="shared" si="171"/>
        <v/>
      </c>
      <c r="AP821" s="11" t="str">
        <f t="shared" si="172"/>
        <v/>
      </c>
      <c r="AQ821" s="11">
        <f t="shared" si="173"/>
        <v>0</v>
      </c>
    </row>
    <row r="822" spans="12:43" ht="21.95" customHeight="1">
      <c r="L822" s="46"/>
      <c r="M822" s="46"/>
      <c r="N822" s="44" t="s">
        <v>2330</v>
      </c>
      <c r="O822" s="44" t="s">
        <v>385</v>
      </c>
      <c r="P822" s="44">
        <v>5</v>
      </c>
      <c r="Q822" s="44" t="s">
        <v>51</v>
      </c>
      <c r="R822" s="44" t="s">
        <v>52</v>
      </c>
      <c r="S822" s="44">
        <v>0</v>
      </c>
      <c r="T822" s="44">
        <v>0</v>
      </c>
      <c r="U822" s="44" t="s">
        <v>620</v>
      </c>
      <c r="V822" s="44" t="s">
        <v>2331</v>
      </c>
      <c r="W822" s="44"/>
      <c r="X822" s="44"/>
      <c r="Y822" s="44"/>
      <c r="Z822" s="44"/>
      <c r="AA822" s="44"/>
      <c r="AB822" s="44" t="s">
        <v>625</v>
      </c>
      <c r="AC822" s="44" t="s">
        <v>626</v>
      </c>
      <c r="AD822" s="44" t="s">
        <v>813</v>
      </c>
      <c r="AE822" s="44" t="s">
        <v>550</v>
      </c>
      <c r="AF822" s="11">
        <f t="shared" si="163"/>
        <v>0</v>
      </c>
      <c r="AG822" s="11">
        <f t="shared" si="164"/>
        <v>0</v>
      </c>
      <c r="AH822" s="11">
        <f t="shared" si="165"/>
        <v>0</v>
      </c>
      <c r="AI822" s="11">
        <f t="shared" si="166"/>
        <v>0</v>
      </c>
      <c r="AJ822" s="11">
        <f t="shared" si="167"/>
        <v>0</v>
      </c>
      <c r="AK822" s="11">
        <f t="shared" si="168"/>
        <v>0</v>
      </c>
      <c r="AL822" s="11" t="str">
        <f t="shared" si="169"/>
        <v/>
      </c>
      <c r="AM822" s="11" t="str">
        <f t="shared" si="170"/>
        <v/>
      </c>
      <c r="AN822" s="11" t="str">
        <f>IF(AND($O822=$B$4,OR($Q822="COMMUN",$Q822=$D$4),$R822="POS"),COUNTIFS($O$83:$O822,$B$4,$Q$83:$Q822,"COMMUN",$R$83:$R822,"POS")+COUNTIFS($O$83:$O822,$B$4,$Q$83:$Q822,$D$4,$R$83:$R822,"POS"),"")</f>
        <v/>
      </c>
      <c r="AO822" s="11" t="str">
        <f t="shared" si="171"/>
        <v/>
      </c>
      <c r="AP822" s="11" t="str">
        <f t="shared" si="172"/>
        <v/>
      </c>
      <c r="AQ822" s="11">
        <f t="shared" si="173"/>
        <v>0</v>
      </c>
    </row>
    <row r="823" spans="12:43" ht="21.95" customHeight="1">
      <c r="L823" s="46"/>
      <c r="M823" s="46"/>
      <c r="N823" s="44" t="s">
        <v>2332</v>
      </c>
      <c r="O823" s="44" t="s">
        <v>387</v>
      </c>
      <c r="P823" s="44">
        <v>1</v>
      </c>
      <c r="Q823" s="44" t="s">
        <v>51</v>
      </c>
      <c r="R823" s="44" t="s">
        <v>52</v>
      </c>
      <c r="S823" s="44">
        <v>0</v>
      </c>
      <c r="T823" s="44">
        <v>0</v>
      </c>
      <c r="U823" s="44" t="s">
        <v>620</v>
      </c>
      <c r="V823" s="44" t="s">
        <v>2333</v>
      </c>
      <c r="W823" s="44"/>
      <c r="X823" s="44"/>
      <c r="Y823" s="44"/>
      <c r="Z823" s="44"/>
      <c r="AA823" s="44"/>
      <c r="AB823" s="44" t="s">
        <v>625</v>
      </c>
      <c r="AC823" s="44" t="s">
        <v>626</v>
      </c>
      <c r="AD823" s="44" t="s">
        <v>813</v>
      </c>
      <c r="AE823" s="44" t="s">
        <v>550</v>
      </c>
      <c r="AF823" s="11">
        <f t="shared" si="163"/>
        <v>0</v>
      </c>
      <c r="AG823" s="11">
        <f t="shared" si="164"/>
        <v>0</v>
      </c>
      <c r="AH823" s="11">
        <f t="shared" si="165"/>
        <v>0</v>
      </c>
      <c r="AI823" s="11">
        <f t="shared" si="166"/>
        <v>0</v>
      </c>
      <c r="AJ823" s="11">
        <f t="shared" si="167"/>
        <v>0</v>
      </c>
      <c r="AK823" s="11">
        <f t="shared" si="168"/>
        <v>0</v>
      </c>
      <c r="AL823" s="11" t="str">
        <f t="shared" si="169"/>
        <v/>
      </c>
      <c r="AM823" s="11" t="str">
        <f t="shared" si="170"/>
        <v/>
      </c>
      <c r="AN823" s="11" t="str">
        <f>IF(AND($O823=$B$4,OR($Q823="COMMUN",$Q823=$D$4),$R823="POS"),COUNTIFS($O$83:$O823,$B$4,$Q$83:$Q823,"COMMUN",$R$83:$R823,"POS")+COUNTIFS($O$83:$O823,$B$4,$Q$83:$Q823,$D$4,$R$83:$R823,"POS"),"")</f>
        <v/>
      </c>
      <c r="AO823" s="11" t="str">
        <f t="shared" si="171"/>
        <v/>
      </c>
      <c r="AP823" s="11" t="str">
        <f t="shared" si="172"/>
        <v/>
      </c>
      <c r="AQ823" s="11">
        <f t="shared" si="173"/>
        <v>0</v>
      </c>
    </row>
    <row r="824" spans="12:43" ht="21.95" customHeight="1">
      <c r="L824" s="46"/>
      <c r="M824" s="46"/>
      <c r="N824" s="44" t="s">
        <v>2334</v>
      </c>
      <c r="O824" s="44" t="s">
        <v>387</v>
      </c>
      <c r="P824" s="44">
        <v>2</v>
      </c>
      <c r="Q824" s="44" t="s">
        <v>51</v>
      </c>
      <c r="R824" s="44" t="s">
        <v>52</v>
      </c>
      <c r="S824" s="44">
        <v>0</v>
      </c>
      <c r="T824" s="44">
        <v>0</v>
      </c>
      <c r="U824" s="44" t="s">
        <v>620</v>
      </c>
      <c r="V824" s="44" t="s">
        <v>2335</v>
      </c>
      <c r="W824" s="44"/>
      <c r="X824" s="44"/>
      <c r="Y824" s="44"/>
      <c r="Z824" s="44"/>
      <c r="AA824" s="44"/>
      <c r="AB824" s="44" t="s">
        <v>625</v>
      </c>
      <c r="AC824" s="44" t="s">
        <v>626</v>
      </c>
      <c r="AD824" s="44" t="s">
        <v>813</v>
      </c>
      <c r="AE824" s="44" t="s">
        <v>550</v>
      </c>
      <c r="AF824" s="11">
        <f t="shared" si="163"/>
        <v>0</v>
      </c>
      <c r="AG824" s="11">
        <f t="shared" si="164"/>
        <v>0</v>
      </c>
      <c r="AH824" s="11">
        <f t="shared" si="165"/>
        <v>0</v>
      </c>
      <c r="AI824" s="11">
        <f t="shared" si="166"/>
        <v>0</v>
      </c>
      <c r="AJ824" s="11">
        <f t="shared" si="167"/>
        <v>0</v>
      </c>
      <c r="AK824" s="11">
        <f t="shared" si="168"/>
        <v>0</v>
      </c>
      <c r="AL824" s="11" t="str">
        <f t="shared" si="169"/>
        <v/>
      </c>
      <c r="AM824" s="11" t="str">
        <f t="shared" si="170"/>
        <v/>
      </c>
      <c r="AN824" s="11" t="str">
        <f>IF(AND($O824=$B$4,OR($Q824="COMMUN",$Q824=$D$4),$R824="POS"),COUNTIFS($O$83:$O824,$B$4,$Q$83:$Q824,"COMMUN",$R$83:$R824,"POS")+COUNTIFS($O$83:$O824,$B$4,$Q$83:$Q824,$D$4,$R$83:$R824,"POS"),"")</f>
        <v/>
      </c>
      <c r="AO824" s="11" t="str">
        <f t="shared" si="171"/>
        <v/>
      </c>
      <c r="AP824" s="11" t="str">
        <f t="shared" si="172"/>
        <v/>
      </c>
      <c r="AQ824" s="11">
        <f t="shared" si="173"/>
        <v>0</v>
      </c>
    </row>
    <row r="825" spans="12:43" ht="21.95" customHeight="1">
      <c r="L825" s="46"/>
      <c r="M825" s="46"/>
      <c r="N825" s="44" t="s">
        <v>2336</v>
      </c>
      <c r="O825" s="44" t="s">
        <v>387</v>
      </c>
      <c r="P825" s="44">
        <v>3</v>
      </c>
      <c r="Q825" s="44" t="s">
        <v>51</v>
      </c>
      <c r="R825" s="44" t="s">
        <v>52</v>
      </c>
      <c r="S825" s="44">
        <v>0</v>
      </c>
      <c r="T825" s="44">
        <v>0</v>
      </c>
      <c r="U825" s="44" t="s">
        <v>620</v>
      </c>
      <c r="V825" s="44" t="s">
        <v>2337</v>
      </c>
      <c r="W825" s="44"/>
      <c r="X825" s="44"/>
      <c r="Y825" s="44"/>
      <c r="Z825" s="44"/>
      <c r="AA825" s="44"/>
      <c r="AB825" s="44" t="s">
        <v>625</v>
      </c>
      <c r="AC825" s="44" t="s">
        <v>626</v>
      </c>
      <c r="AD825" s="44" t="s">
        <v>813</v>
      </c>
      <c r="AE825" s="44" t="s">
        <v>550</v>
      </c>
      <c r="AF825" s="11">
        <f t="shared" si="163"/>
        <v>0</v>
      </c>
      <c r="AG825" s="11">
        <f t="shared" si="164"/>
        <v>0</v>
      </c>
      <c r="AH825" s="11">
        <f t="shared" si="165"/>
        <v>0</v>
      </c>
      <c r="AI825" s="11">
        <f t="shared" si="166"/>
        <v>0</v>
      </c>
      <c r="AJ825" s="11">
        <f t="shared" si="167"/>
        <v>0</v>
      </c>
      <c r="AK825" s="11">
        <f t="shared" si="168"/>
        <v>0</v>
      </c>
      <c r="AL825" s="11" t="str">
        <f t="shared" si="169"/>
        <v/>
      </c>
      <c r="AM825" s="11" t="str">
        <f t="shared" si="170"/>
        <v/>
      </c>
      <c r="AN825" s="11" t="str">
        <f>IF(AND($O825=$B$4,OR($Q825="COMMUN",$Q825=$D$4),$R825="POS"),COUNTIFS($O$83:$O825,$B$4,$Q$83:$Q825,"COMMUN",$R$83:$R825,"POS")+COUNTIFS($O$83:$O825,$B$4,$Q$83:$Q825,$D$4,$R$83:$R825,"POS"),"")</f>
        <v/>
      </c>
      <c r="AO825" s="11" t="str">
        <f t="shared" si="171"/>
        <v/>
      </c>
      <c r="AP825" s="11" t="str">
        <f t="shared" si="172"/>
        <v/>
      </c>
      <c r="AQ825" s="11">
        <f t="shared" si="173"/>
        <v>0</v>
      </c>
    </row>
    <row r="826" spans="12:43" ht="21.95" customHeight="1">
      <c r="L826" s="46"/>
      <c r="M826" s="46"/>
      <c r="N826" s="44" t="s">
        <v>2338</v>
      </c>
      <c r="O826" s="44" t="s">
        <v>387</v>
      </c>
      <c r="P826" s="44">
        <v>4</v>
      </c>
      <c r="Q826" s="44" t="s">
        <v>51</v>
      </c>
      <c r="R826" s="44" t="s">
        <v>52</v>
      </c>
      <c r="S826" s="44">
        <v>0</v>
      </c>
      <c r="T826" s="44">
        <v>0</v>
      </c>
      <c r="U826" s="44" t="s">
        <v>620</v>
      </c>
      <c r="V826" s="44" t="s">
        <v>2339</v>
      </c>
      <c r="W826" s="44"/>
      <c r="X826" s="44"/>
      <c r="Y826" s="44"/>
      <c r="Z826" s="44"/>
      <c r="AA826" s="44"/>
      <c r="AB826" s="44" t="s">
        <v>625</v>
      </c>
      <c r="AC826" s="44" t="s">
        <v>626</v>
      </c>
      <c r="AD826" s="44" t="s">
        <v>813</v>
      </c>
      <c r="AE826" s="44" t="s">
        <v>550</v>
      </c>
      <c r="AF826" s="11">
        <f t="shared" si="163"/>
        <v>0</v>
      </c>
      <c r="AG826" s="11">
        <f t="shared" si="164"/>
        <v>0</v>
      </c>
      <c r="AH826" s="11">
        <f t="shared" si="165"/>
        <v>0</v>
      </c>
      <c r="AI826" s="11">
        <f t="shared" si="166"/>
        <v>0</v>
      </c>
      <c r="AJ826" s="11">
        <f t="shared" si="167"/>
        <v>0</v>
      </c>
      <c r="AK826" s="11">
        <f t="shared" si="168"/>
        <v>0</v>
      </c>
      <c r="AL826" s="11" t="str">
        <f t="shared" si="169"/>
        <v/>
      </c>
      <c r="AM826" s="11" t="str">
        <f t="shared" si="170"/>
        <v/>
      </c>
      <c r="AN826" s="11" t="str">
        <f>IF(AND($O826=$B$4,OR($Q826="COMMUN",$Q826=$D$4),$R826="POS"),COUNTIFS($O$83:$O826,$B$4,$Q$83:$Q826,"COMMUN",$R$83:$R826,"POS")+COUNTIFS($O$83:$O826,$B$4,$Q$83:$Q826,$D$4,$R$83:$R826,"POS"),"")</f>
        <v/>
      </c>
      <c r="AO826" s="11" t="str">
        <f t="shared" si="171"/>
        <v/>
      </c>
      <c r="AP826" s="11" t="str">
        <f t="shared" si="172"/>
        <v/>
      </c>
      <c r="AQ826" s="11">
        <f t="shared" si="173"/>
        <v>0</v>
      </c>
    </row>
    <row r="827" spans="12:43" ht="21.95" customHeight="1">
      <c r="L827" s="46"/>
      <c r="M827" s="46"/>
      <c r="N827" s="44" t="s">
        <v>2340</v>
      </c>
      <c r="O827" s="44" t="s">
        <v>387</v>
      </c>
      <c r="P827" s="44">
        <v>5</v>
      </c>
      <c r="Q827" s="44" t="s">
        <v>51</v>
      </c>
      <c r="R827" s="44" t="s">
        <v>52</v>
      </c>
      <c r="S827" s="44">
        <v>0</v>
      </c>
      <c r="T827" s="44">
        <v>0</v>
      </c>
      <c r="U827" s="44" t="s">
        <v>620</v>
      </c>
      <c r="V827" s="44" t="s">
        <v>2341</v>
      </c>
      <c r="W827" s="44"/>
      <c r="X827" s="44"/>
      <c r="Y827" s="44"/>
      <c r="Z827" s="44"/>
      <c r="AA827" s="44"/>
      <c r="AB827" s="44" t="s">
        <v>625</v>
      </c>
      <c r="AC827" s="44" t="s">
        <v>626</v>
      </c>
      <c r="AD827" s="44" t="s">
        <v>813</v>
      </c>
      <c r="AE827" s="44" t="s">
        <v>550</v>
      </c>
      <c r="AF827" s="11">
        <f t="shared" si="163"/>
        <v>0</v>
      </c>
      <c r="AG827" s="11">
        <f t="shared" si="164"/>
        <v>0</v>
      </c>
      <c r="AH827" s="11">
        <f t="shared" si="165"/>
        <v>0</v>
      </c>
      <c r="AI827" s="11">
        <f t="shared" si="166"/>
        <v>0</v>
      </c>
      <c r="AJ827" s="11">
        <f t="shared" si="167"/>
        <v>0</v>
      </c>
      <c r="AK827" s="11">
        <f t="shared" si="168"/>
        <v>0</v>
      </c>
      <c r="AL827" s="11" t="str">
        <f t="shared" si="169"/>
        <v/>
      </c>
      <c r="AM827" s="11" t="str">
        <f t="shared" si="170"/>
        <v/>
      </c>
      <c r="AN827" s="11" t="str">
        <f>IF(AND($O827=$B$4,OR($Q827="COMMUN",$Q827=$D$4),$R827="POS"),COUNTIFS($O$83:$O827,$B$4,$Q$83:$Q827,"COMMUN",$R$83:$R827,"POS")+COUNTIFS($O$83:$O827,$B$4,$Q$83:$Q827,$D$4,$R$83:$R827,"POS"),"")</f>
        <v/>
      </c>
      <c r="AO827" s="11" t="str">
        <f t="shared" si="171"/>
        <v/>
      </c>
      <c r="AP827" s="11" t="str">
        <f t="shared" si="172"/>
        <v/>
      </c>
      <c r="AQ827" s="11">
        <f t="shared" si="173"/>
        <v>0</v>
      </c>
    </row>
    <row r="828" spans="12:43" ht="21.95" customHeight="1">
      <c r="L828" s="46"/>
      <c r="M828" s="46"/>
      <c r="N828" s="44" t="s">
        <v>2342</v>
      </c>
      <c r="O828" s="44" t="s">
        <v>154</v>
      </c>
      <c r="P828" s="44">
        <v>1</v>
      </c>
      <c r="Q828" s="44" t="s">
        <v>51</v>
      </c>
      <c r="R828" s="44" t="s">
        <v>52</v>
      </c>
      <c r="S828" s="44">
        <v>0</v>
      </c>
      <c r="T828" s="44">
        <v>0</v>
      </c>
      <c r="U828" s="44" t="s">
        <v>620</v>
      </c>
      <c r="V828" s="44" t="s">
        <v>2343</v>
      </c>
      <c r="W828" s="44"/>
      <c r="X828" s="44"/>
      <c r="Y828" s="44"/>
      <c r="Z828" s="44"/>
      <c r="AA828" s="44"/>
      <c r="AB828" s="44" t="s">
        <v>625</v>
      </c>
      <c r="AC828" s="44" t="s">
        <v>626</v>
      </c>
      <c r="AD828" s="44" t="s">
        <v>813</v>
      </c>
      <c r="AE828" s="44" t="s">
        <v>550</v>
      </c>
      <c r="AF828" s="11">
        <f t="shared" si="163"/>
        <v>0</v>
      </c>
      <c r="AG828" s="11">
        <f t="shared" si="164"/>
        <v>0</v>
      </c>
      <c r="AH828" s="11">
        <f t="shared" si="165"/>
        <v>0</v>
      </c>
      <c r="AI828" s="11">
        <f t="shared" si="166"/>
        <v>0</v>
      </c>
      <c r="AJ828" s="11">
        <f t="shared" si="167"/>
        <v>0</v>
      </c>
      <c r="AK828" s="11">
        <f t="shared" si="168"/>
        <v>0</v>
      </c>
      <c r="AL828" s="11" t="str">
        <f t="shared" si="169"/>
        <v/>
      </c>
      <c r="AM828" s="11" t="str">
        <f t="shared" si="170"/>
        <v/>
      </c>
      <c r="AN828" s="11" t="str">
        <f>IF(AND($O828=$B$4,OR($Q828="COMMUN",$Q828=$D$4),$R828="POS"),COUNTIFS($O$83:$O828,$B$4,$Q$83:$Q828,"COMMUN",$R$83:$R828,"POS")+COUNTIFS($O$83:$O828,$B$4,$Q$83:$Q828,$D$4,$R$83:$R828,"POS"),"")</f>
        <v/>
      </c>
      <c r="AO828" s="11" t="str">
        <f t="shared" si="171"/>
        <v/>
      </c>
      <c r="AP828" s="11" t="str">
        <f t="shared" si="172"/>
        <v/>
      </c>
      <c r="AQ828" s="11">
        <f t="shared" si="173"/>
        <v>0</v>
      </c>
    </row>
    <row r="829" spans="12:43" ht="21.95" customHeight="1">
      <c r="L829" s="46"/>
      <c r="M829" s="46"/>
      <c r="N829" s="44" t="s">
        <v>2344</v>
      </c>
      <c r="O829" s="44" t="s">
        <v>154</v>
      </c>
      <c r="P829" s="44">
        <v>2</v>
      </c>
      <c r="Q829" s="44" t="s">
        <v>51</v>
      </c>
      <c r="R829" s="44" t="s">
        <v>52</v>
      </c>
      <c r="S829" s="44">
        <v>0</v>
      </c>
      <c r="T829" s="44">
        <v>0</v>
      </c>
      <c r="U829" s="44" t="s">
        <v>620</v>
      </c>
      <c r="V829" s="44" t="s">
        <v>2345</v>
      </c>
      <c r="W829" s="44"/>
      <c r="X829" s="44"/>
      <c r="Y829" s="44"/>
      <c r="Z829" s="44"/>
      <c r="AA829" s="44"/>
      <c r="AB829" s="44" t="s">
        <v>625</v>
      </c>
      <c r="AC829" s="44" t="s">
        <v>626</v>
      </c>
      <c r="AD829" s="44" t="s">
        <v>813</v>
      </c>
      <c r="AE829" s="44" t="s">
        <v>550</v>
      </c>
      <c r="AF829" s="11">
        <f t="shared" si="163"/>
        <v>0</v>
      </c>
      <c r="AG829" s="11">
        <f t="shared" si="164"/>
        <v>0</v>
      </c>
      <c r="AH829" s="11">
        <f t="shared" si="165"/>
        <v>0</v>
      </c>
      <c r="AI829" s="11">
        <f t="shared" si="166"/>
        <v>0</v>
      </c>
      <c r="AJ829" s="11">
        <f t="shared" si="167"/>
        <v>0</v>
      </c>
      <c r="AK829" s="11">
        <f t="shared" si="168"/>
        <v>0</v>
      </c>
      <c r="AL829" s="11" t="str">
        <f t="shared" si="169"/>
        <v/>
      </c>
      <c r="AM829" s="11" t="str">
        <f t="shared" si="170"/>
        <v/>
      </c>
      <c r="AN829" s="11" t="str">
        <f>IF(AND($O829=$B$4,OR($Q829="COMMUN",$Q829=$D$4),$R829="POS"),COUNTIFS($O$83:$O829,$B$4,$Q$83:$Q829,"COMMUN",$R$83:$R829,"POS")+COUNTIFS($O$83:$O829,$B$4,$Q$83:$Q829,$D$4,$R$83:$R829,"POS"),"")</f>
        <v/>
      </c>
      <c r="AO829" s="11" t="str">
        <f t="shared" si="171"/>
        <v/>
      </c>
      <c r="AP829" s="11" t="str">
        <f t="shared" si="172"/>
        <v/>
      </c>
      <c r="AQ829" s="11">
        <f t="shared" si="173"/>
        <v>0</v>
      </c>
    </row>
    <row r="830" spans="12:43" ht="21.95" customHeight="1">
      <c r="L830" s="46"/>
      <c r="M830" s="46"/>
      <c r="N830" s="44" t="s">
        <v>2346</v>
      </c>
      <c r="O830" s="44" t="s">
        <v>154</v>
      </c>
      <c r="P830" s="44">
        <v>3</v>
      </c>
      <c r="Q830" s="44" t="s">
        <v>51</v>
      </c>
      <c r="R830" s="44" t="s">
        <v>52</v>
      </c>
      <c r="S830" s="44">
        <v>0</v>
      </c>
      <c r="T830" s="44">
        <v>0</v>
      </c>
      <c r="U830" s="44" t="s">
        <v>620</v>
      </c>
      <c r="V830" s="44" t="s">
        <v>2347</v>
      </c>
      <c r="W830" s="44"/>
      <c r="X830" s="44"/>
      <c r="Y830" s="44"/>
      <c r="Z830" s="44"/>
      <c r="AA830" s="44"/>
      <c r="AB830" s="44" t="s">
        <v>625</v>
      </c>
      <c r="AC830" s="44" t="s">
        <v>626</v>
      </c>
      <c r="AD830" s="44" t="s">
        <v>813</v>
      </c>
      <c r="AE830" s="44" t="s">
        <v>550</v>
      </c>
      <c r="AF830" s="11">
        <f t="shared" si="163"/>
        <v>0</v>
      </c>
      <c r="AG830" s="11">
        <f t="shared" si="164"/>
        <v>0</v>
      </c>
      <c r="AH830" s="11">
        <f t="shared" si="165"/>
        <v>0</v>
      </c>
      <c r="AI830" s="11">
        <f t="shared" si="166"/>
        <v>0</v>
      </c>
      <c r="AJ830" s="11">
        <f t="shared" si="167"/>
        <v>0</v>
      </c>
      <c r="AK830" s="11">
        <f t="shared" si="168"/>
        <v>0</v>
      </c>
      <c r="AL830" s="11" t="str">
        <f t="shared" si="169"/>
        <v/>
      </c>
      <c r="AM830" s="11" t="str">
        <f t="shared" si="170"/>
        <v/>
      </c>
      <c r="AN830" s="11" t="str">
        <f>IF(AND($O830=$B$4,OR($Q830="COMMUN",$Q830=$D$4),$R830="POS"),COUNTIFS($O$83:$O830,$B$4,$Q$83:$Q830,"COMMUN",$R$83:$R830,"POS")+COUNTIFS($O$83:$O830,$B$4,$Q$83:$Q830,$D$4,$R$83:$R830,"POS"),"")</f>
        <v/>
      </c>
      <c r="AO830" s="11" t="str">
        <f t="shared" si="171"/>
        <v/>
      </c>
      <c r="AP830" s="11" t="str">
        <f t="shared" si="172"/>
        <v/>
      </c>
      <c r="AQ830" s="11">
        <f t="shared" si="173"/>
        <v>0</v>
      </c>
    </row>
    <row r="831" spans="12:43" ht="21.95" customHeight="1">
      <c r="L831" s="46"/>
      <c r="M831" s="46"/>
      <c r="N831" s="44" t="s">
        <v>2348</v>
      </c>
      <c r="O831" s="44" t="s">
        <v>154</v>
      </c>
      <c r="P831" s="44">
        <v>4</v>
      </c>
      <c r="Q831" s="44" t="s">
        <v>51</v>
      </c>
      <c r="R831" s="44" t="s">
        <v>52</v>
      </c>
      <c r="S831" s="44">
        <v>0</v>
      </c>
      <c r="T831" s="44">
        <v>0</v>
      </c>
      <c r="U831" s="44" t="s">
        <v>620</v>
      </c>
      <c r="V831" s="44" t="s">
        <v>2349</v>
      </c>
      <c r="W831" s="44"/>
      <c r="X831" s="44"/>
      <c r="Y831" s="44"/>
      <c r="Z831" s="44"/>
      <c r="AA831" s="44"/>
      <c r="AB831" s="44" t="s">
        <v>625</v>
      </c>
      <c r="AC831" s="44" t="s">
        <v>626</v>
      </c>
      <c r="AD831" s="44" t="s">
        <v>813</v>
      </c>
      <c r="AE831" s="44" t="s">
        <v>550</v>
      </c>
      <c r="AF831" s="11">
        <f t="shared" si="163"/>
        <v>0</v>
      </c>
      <c r="AG831" s="11">
        <f t="shared" si="164"/>
        <v>0</v>
      </c>
      <c r="AH831" s="11">
        <f t="shared" si="165"/>
        <v>0</v>
      </c>
      <c r="AI831" s="11">
        <f t="shared" si="166"/>
        <v>0</v>
      </c>
      <c r="AJ831" s="11">
        <f t="shared" si="167"/>
        <v>0</v>
      </c>
      <c r="AK831" s="11">
        <f t="shared" si="168"/>
        <v>0</v>
      </c>
      <c r="AL831" s="11" t="str">
        <f t="shared" si="169"/>
        <v/>
      </c>
      <c r="AM831" s="11" t="str">
        <f t="shared" si="170"/>
        <v/>
      </c>
      <c r="AN831" s="11" t="str">
        <f>IF(AND($O831=$B$4,OR($Q831="COMMUN",$Q831=$D$4),$R831="POS"),COUNTIFS($O$83:$O831,$B$4,$Q$83:$Q831,"COMMUN",$R$83:$R831,"POS")+COUNTIFS($O$83:$O831,$B$4,$Q$83:$Q831,$D$4,$R$83:$R831,"POS"),"")</f>
        <v/>
      </c>
      <c r="AO831" s="11" t="str">
        <f t="shared" si="171"/>
        <v/>
      </c>
      <c r="AP831" s="11" t="str">
        <f t="shared" si="172"/>
        <v/>
      </c>
      <c r="AQ831" s="11">
        <f t="shared" si="173"/>
        <v>0</v>
      </c>
    </row>
    <row r="832" spans="12:43" ht="21.95" customHeight="1">
      <c r="L832" s="46"/>
      <c r="M832" s="46"/>
      <c r="N832" s="44" t="s">
        <v>2350</v>
      </c>
      <c r="O832" s="44" t="s">
        <v>154</v>
      </c>
      <c r="P832" s="44">
        <v>5</v>
      </c>
      <c r="Q832" s="44" t="s">
        <v>51</v>
      </c>
      <c r="R832" s="44" t="s">
        <v>52</v>
      </c>
      <c r="S832" s="44">
        <v>0</v>
      </c>
      <c r="T832" s="44">
        <v>0</v>
      </c>
      <c r="U832" s="44" t="s">
        <v>620</v>
      </c>
      <c r="V832" s="44" t="s">
        <v>2351</v>
      </c>
      <c r="W832" s="44"/>
      <c r="X832" s="44"/>
      <c r="Y832" s="44"/>
      <c r="Z832" s="44"/>
      <c r="AA832" s="44"/>
      <c r="AB832" s="44" t="s">
        <v>625</v>
      </c>
      <c r="AC832" s="44" t="s">
        <v>626</v>
      </c>
      <c r="AD832" s="44" t="s">
        <v>813</v>
      </c>
      <c r="AE832" s="44" t="s">
        <v>550</v>
      </c>
      <c r="AF832" s="11">
        <f t="shared" si="163"/>
        <v>0</v>
      </c>
      <c r="AG832" s="11">
        <f t="shared" si="164"/>
        <v>0</v>
      </c>
      <c r="AH832" s="11">
        <f t="shared" si="165"/>
        <v>0</v>
      </c>
      <c r="AI832" s="11">
        <f t="shared" si="166"/>
        <v>0</v>
      </c>
      <c r="AJ832" s="11">
        <f t="shared" si="167"/>
        <v>0</v>
      </c>
      <c r="AK832" s="11">
        <f t="shared" si="168"/>
        <v>0</v>
      </c>
      <c r="AL832" s="11" t="str">
        <f t="shared" si="169"/>
        <v/>
      </c>
      <c r="AM832" s="11" t="str">
        <f t="shared" si="170"/>
        <v/>
      </c>
      <c r="AN832" s="11" t="str">
        <f>IF(AND($O832=$B$4,OR($Q832="COMMUN",$Q832=$D$4),$R832="POS"),COUNTIFS($O$83:$O832,$B$4,$Q$83:$Q832,"COMMUN",$R$83:$R832,"POS")+COUNTIFS($O$83:$O832,$B$4,$Q$83:$Q832,$D$4,$R$83:$R832,"POS"),"")</f>
        <v/>
      </c>
      <c r="AO832" s="11" t="str">
        <f t="shared" si="171"/>
        <v/>
      </c>
      <c r="AP832" s="11" t="str">
        <f t="shared" si="172"/>
        <v/>
      </c>
      <c r="AQ832" s="11">
        <f t="shared" si="173"/>
        <v>0</v>
      </c>
    </row>
    <row r="833" spans="12:43" ht="21.95" customHeight="1">
      <c r="L833" s="46"/>
      <c r="M833" s="46"/>
      <c r="N833" s="44" t="s">
        <v>2352</v>
      </c>
      <c r="O833" s="44" t="s">
        <v>1102</v>
      </c>
      <c r="P833" s="44">
        <v>1</v>
      </c>
      <c r="Q833" s="44" t="s">
        <v>51</v>
      </c>
      <c r="R833" s="44" t="s">
        <v>52</v>
      </c>
      <c r="S833" s="44">
        <v>0</v>
      </c>
      <c r="T833" s="44">
        <v>0</v>
      </c>
      <c r="U833" s="44" t="s">
        <v>620</v>
      </c>
      <c r="V833" s="44" t="s">
        <v>2353</v>
      </c>
      <c r="W833" s="44"/>
      <c r="X833" s="44"/>
      <c r="Y833" s="44"/>
      <c r="Z833" s="44"/>
      <c r="AA833" s="44"/>
      <c r="AB833" s="44" t="s">
        <v>625</v>
      </c>
      <c r="AC833" s="44" t="s">
        <v>626</v>
      </c>
      <c r="AD833" s="44" t="s">
        <v>813</v>
      </c>
      <c r="AE833" s="44" t="s">
        <v>550</v>
      </c>
      <c r="AF833" s="11">
        <f t="shared" si="163"/>
        <v>0</v>
      </c>
      <c r="AG833" s="11">
        <f t="shared" si="164"/>
        <v>0</v>
      </c>
      <c r="AH833" s="11">
        <f t="shared" si="165"/>
        <v>0</v>
      </c>
      <c r="AI833" s="11">
        <f t="shared" si="166"/>
        <v>0</v>
      </c>
      <c r="AJ833" s="11">
        <f t="shared" si="167"/>
        <v>0</v>
      </c>
      <c r="AK833" s="11">
        <f t="shared" si="168"/>
        <v>0</v>
      </c>
      <c r="AL833" s="11" t="str">
        <f t="shared" si="169"/>
        <v/>
      </c>
      <c r="AM833" s="11" t="str">
        <f t="shared" si="170"/>
        <v/>
      </c>
      <c r="AN833" s="11" t="str">
        <f>IF(AND($O833=$B$4,OR($Q833="COMMUN",$Q833=$D$4),$R833="POS"),COUNTIFS($O$83:$O833,$B$4,$Q$83:$Q833,"COMMUN",$R$83:$R833,"POS")+COUNTIFS($O$83:$O833,$B$4,$Q$83:$Q833,$D$4,$R$83:$R833,"POS"),"")</f>
        <v/>
      </c>
      <c r="AO833" s="11" t="str">
        <f t="shared" si="171"/>
        <v/>
      </c>
      <c r="AP833" s="11" t="str">
        <f t="shared" si="172"/>
        <v/>
      </c>
      <c r="AQ833" s="11">
        <f t="shared" si="173"/>
        <v>0</v>
      </c>
    </row>
    <row r="834" spans="12:43" ht="21.95" customHeight="1">
      <c r="L834" s="46"/>
      <c r="M834" s="46"/>
      <c r="N834" s="44" t="s">
        <v>2354</v>
      </c>
      <c r="O834" s="44" t="s">
        <v>1102</v>
      </c>
      <c r="P834" s="44">
        <v>2</v>
      </c>
      <c r="Q834" s="44" t="s">
        <v>51</v>
      </c>
      <c r="R834" s="44" t="s">
        <v>52</v>
      </c>
      <c r="S834" s="44">
        <v>0</v>
      </c>
      <c r="T834" s="44">
        <v>0</v>
      </c>
      <c r="U834" s="44" t="s">
        <v>620</v>
      </c>
      <c r="V834" s="44" t="s">
        <v>2355</v>
      </c>
      <c r="W834" s="44"/>
      <c r="X834" s="44"/>
      <c r="Y834" s="44"/>
      <c r="Z834" s="44"/>
      <c r="AA834" s="44"/>
      <c r="AB834" s="44" t="s">
        <v>625</v>
      </c>
      <c r="AC834" s="44" t="s">
        <v>626</v>
      </c>
      <c r="AD834" s="44" t="s">
        <v>813</v>
      </c>
      <c r="AE834" s="44" t="s">
        <v>550</v>
      </c>
      <c r="AF834" s="11">
        <f t="shared" si="163"/>
        <v>0</v>
      </c>
      <c r="AG834" s="11">
        <f t="shared" si="164"/>
        <v>0</v>
      </c>
      <c r="AH834" s="11">
        <f t="shared" si="165"/>
        <v>0</v>
      </c>
      <c r="AI834" s="11">
        <f t="shared" si="166"/>
        <v>0</v>
      </c>
      <c r="AJ834" s="11">
        <f t="shared" si="167"/>
        <v>0</v>
      </c>
      <c r="AK834" s="11">
        <f t="shared" si="168"/>
        <v>0</v>
      </c>
      <c r="AL834" s="11" t="str">
        <f t="shared" si="169"/>
        <v/>
      </c>
      <c r="AM834" s="11" t="str">
        <f t="shared" si="170"/>
        <v/>
      </c>
      <c r="AN834" s="11" t="str">
        <f>IF(AND($O834=$B$4,OR($Q834="COMMUN",$Q834=$D$4),$R834="POS"),COUNTIFS($O$83:$O834,$B$4,$Q$83:$Q834,"COMMUN",$R$83:$R834,"POS")+COUNTIFS($O$83:$O834,$B$4,$Q$83:$Q834,$D$4,$R$83:$R834,"POS"),"")</f>
        <v/>
      </c>
      <c r="AO834" s="11" t="str">
        <f t="shared" si="171"/>
        <v/>
      </c>
      <c r="AP834" s="11" t="str">
        <f t="shared" si="172"/>
        <v/>
      </c>
      <c r="AQ834" s="11">
        <f t="shared" si="173"/>
        <v>0</v>
      </c>
    </row>
    <row r="835" spans="12:43" ht="21.95" customHeight="1">
      <c r="L835" s="46"/>
      <c r="M835" s="46"/>
      <c r="N835" s="44" t="s">
        <v>2356</v>
      </c>
      <c r="O835" s="44" t="s">
        <v>1102</v>
      </c>
      <c r="P835" s="44">
        <v>3</v>
      </c>
      <c r="Q835" s="44" t="s">
        <v>51</v>
      </c>
      <c r="R835" s="44" t="s">
        <v>52</v>
      </c>
      <c r="S835" s="44">
        <v>0</v>
      </c>
      <c r="T835" s="44">
        <v>0</v>
      </c>
      <c r="U835" s="44" t="s">
        <v>620</v>
      </c>
      <c r="V835" s="44" t="s">
        <v>2357</v>
      </c>
      <c r="W835" s="44"/>
      <c r="X835" s="44"/>
      <c r="Y835" s="44"/>
      <c r="Z835" s="44"/>
      <c r="AA835" s="44"/>
      <c r="AB835" s="44" t="s">
        <v>625</v>
      </c>
      <c r="AC835" s="44" t="s">
        <v>626</v>
      </c>
      <c r="AD835" s="44" t="s">
        <v>813</v>
      </c>
      <c r="AE835" s="44" t="s">
        <v>550</v>
      </c>
      <c r="AF835" s="11">
        <f t="shared" si="163"/>
        <v>0</v>
      </c>
      <c r="AG835" s="11">
        <f t="shared" si="164"/>
        <v>0</v>
      </c>
      <c r="AH835" s="11">
        <f t="shared" si="165"/>
        <v>0</v>
      </c>
      <c r="AI835" s="11">
        <f t="shared" si="166"/>
        <v>0</v>
      </c>
      <c r="AJ835" s="11">
        <f t="shared" si="167"/>
        <v>0</v>
      </c>
      <c r="AK835" s="11">
        <f t="shared" si="168"/>
        <v>0</v>
      </c>
      <c r="AL835" s="11" t="str">
        <f t="shared" si="169"/>
        <v/>
      </c>
      <c r="AM835" s="11" t="str">
        <f t="shared" si="170"/>
        <v/>
      </c>
      <c r="AN835" s="11" t="str">
        <f>IF(AND($O835=$B$4,OR($Q835="COMMUN",$Q835=$D$4),$R835="POS"),COUNTIFS($O$83:$O835,$B$4,$Q$83:$Q835,"COMMUN",$R$83:$R835,"POS")+COUNTIFS($O$83:$O835,$B$4,$Q$83:$Q835,$D$4,$R$83:$R835,"POS"),"")</f>
        <v/>
      </c>
      <c r="AO835" s="11" t="str">
        <f t="shared" si="171"/>
        <v/>
      </c>
      <c r="AP835" s="11" t="str">
        <f t="shared" si="172"/>
        <v/>
      </c>
      <c r="AQ835" s="11">
        <f t="shared" si="173"/>
        <v>0</v>
      </c>
    </row>
    <row r="836" spans="12:43" ht="21.95" customHeight="1">
      <c r="L836" s="46"/>
      <c r="M836" s="46"/>
      <c r="N836" s="44" t="s">
        <v>2358</v>
      </c>
      <c r="O836" s="44" t="s">
        <v>1102</v>
      </c>
      <c r="P836" s="44">
        <v>4</v>
      </c>
      <c r="Q836" s="44" t="s">
        <v>51</v>
      </c>
      <c r="R836" s="44" t="s">
        <v>52</v>
      </c>
      <c r="S836" s="44">
        <v>0</v>
      </c>
      <c r="T836" s="44">
        <v>0</v>
      </c>
      <c r="U836" s="44" t="s">
        <v>620</v>
      </c>
      <c r="V836" s="44" t="s">
        <v>2359</v>
      </c>
      <c r="W836" s="44"/>
      <c r="X836" s="44"/>
      <c r="Y836" s="44"/>
      <c r="Z836" s="44"/>
      <c r="AA836" s="44"/>
      <c r="AB836" s="44" t="s">
        <v>625</v>
      </c>
      <c r="AC836" s="44" t="s">
        <v>626</v>
      </c>
      <c r="AD836" s="44" t="s">
        <v>813</v>
      </c>
      <c r="AE836" s="44" t="s">
        <v>550</v>
      </c>
      <c r="AF836" s="11">
        <f t="shared" si="163"/>
        <v>0</v>
      </c>
      <c r="AG836" s="11">
        <f t="shared" si="164"/>
        <v>0</v>
      </c>
      <c r="AH836" s="11">
        <f t="shared" si="165"/>
        <v>0</v>
      </c>
      <c r="AI836" s="11">
        <f t="shared" si="166"/>
        <v>0</v>
      </c>
      <c r="AJ836" s="11">
        <f t="shared" si="167"/>
        <v>0</v>
      </c>
      <c r="AK836" s="11">
        <f t="shared" si="168"/>
        <v>0</v>
      </c>
      <c r="AL836" s="11" t="str">
        <f t="shared" si="169"/>
        <v/>
      </c>
      <c r="AM836" s="11" t="str">
        <f t="shared" si="170"/>
        <v/>
      </c>
      <c r="AN836" s="11" t="str">
        <f>IF(AND($O836=$B$4,OR($Q836="COMMUN",$Q836=$D$4),$R836="POS"),COUNTIFS($O$83:$O836,$B$4,$Q$83:$Q836,"COMMUN",$R$83:$R836,"POS")+COUNTIFS($O$83:$O836,$B$4,$Q$83:$Q836,$D$4,$R$83:$R836,"POS"),"")</f>
        <v/>
      </c>
      <c r="AO836" s="11" t="str">
        <f t="shared" si="171"/>
        <v/>
      </c>
      <c r="AP836" s="11" t="str">
        <f t="shared" si="172"/>
        <v/>
      </c>
      <c r="AQ836" s="11">
        <f t="shared" si="173"/>
        <v>0</v>
      </c>
    </row>
    <row r="837" spans="12:43" ht="21.95" customHeight="1">
      <c r="L837" s="46"/>
      <c r="M837" s="46"/>
      <c r="N837" s="44" t="s">
        <v>2360</v>
      </c>
      <c r="O837" s="44" t="s">
        <v>1102</v>
      </c>
      <c r="P837" s="44">
        <v>5</v>
      </c>
      <c r="Q837" s="44" t="s">
        <v>51</v>
      </c>
      <c r="R837" s="44" t="s">
        <v>52</v>
      </c>
      <c r="S837" s="44">
        <v>0</v>
      </c>
      <c r="T837" s="44">
        <v>0</v>
      </c>
      <c r="U837" s="44" t="s">
        <v>620</v>
      </c>
      <c r="V837" s="44" t="s">
        <v>2361</v>
      </c>
      <c r="W837" s="44"/>
      <c r="X837" s="44"/>
      <c r="Y837" s="44"/>
      <c r="Z837" s="44"/>
      <c r="AA837" s="44"/>
      <c r="AB837" s="44" t="s">
        <v>625</v>
      </c>
      <c r="AC837" s="44" t="s">
        <v>626</v>
      </c>
      <c r="AD837" s="44" t="s">
        <v>813</v>
      </c>
      <c r="AE837" s="44" t="s">
        <v>550</v>
      </c>
      <c r="AF837" s="11">
        <f t="shared" si="163"/>
        <v>0</v>
      </c>
      <c r="AG837" s="11">
        <f t="shared" si="164"/>
        <v>0</v>
      </c>
      <c r="AH837" s="11">
        <f t="shared" si="165"/>
        <v>0</v>
      </c>
      <c r="AI837" s="11">
        <f t="shared" si="166"/>
        <v>0</v>
      </c>
      <c r="AJ837" s="11">
        <f t="shared" si="167"/>
        <v>0</v>
      </c>
      <c r="AK837" s="11">
        <f t="shared" si="168"/>
        <v>0</v>
      </c>
      <c r="AL837" s="11" t="str">
        <f t="shared" si="169"/>
        <v/>
      </c>
      <c r="AM837" s="11" t="str">
        <f t="shared" si="170"/>
        <v/>
      </c>
      <c r="AN837" s="11" t="str">
        <f>IF(AND($O837=$B$4,OR($Q837="COMMUN",$Q837=$D$4),$R837="POS"),COUNTIFS($O$83:$O837,$B$4,$Q$83:$Q837,"COMMUN",$R$83:$R837,"POS")+COUNTIFS($O$83:$O837,$B$4,$Q$83:$Q837,$D$4,$R$83:$R837,"POS"),"")</f>
        <v/>
      </c>
      <c r="AO837" s="11" t="str">
        <f t="shared" si="171"/>
        <v/>
      </c>
      <c r="AP837" s="11" t="str">
        <f t="shared" si="172"/>
        <v/>
      </c>
      <c r="AQ837" s="11">
        <f t="shared" si="173"/>
        <v>0</v>
      </c>
    </row>
    <row r="838" spans="12:43" ht="21.95" customHeight="1">
      <c r="L838" s="46"/>
      <c r="M838" s="46"/>
      <c r="N838" s="44" t="s">
        <v>2362</v>
      </c>
      <c r="O838" s="44" t="s">
        <v>1105</v>
      </c>
      <c r="P838" s="44">
        <v>1</v>
      </c>
      <c r="Q838" s="44" t="s">
        <v>51</v>
      </c>
      <c r="R838" s="44" t="s">
        <v>52</v>
      </c>
      <c r="S838" s="44">
        <v>0</v>
      </c>
      <c r="T838" s="44">
        <v>0</v>
      </c>
      <c r="U838" s="44" t="s">
        <v>620</v>
      </c>
      <c r="V838" s="44" t="s">
        <v>2363</v>
      </c>
      <c r="W838" s="44"/>
      <c r="X838" s="44"/>
      <c r="Y838" s="44"/>
      <c r="Z838" s="44"/>
      <c r="AA838" s="44"/>
      <c r="AB838" s="44" t="s">
        <v>625</v>
      </c>
      <c r="AC838" s="44" t="s">
        <v>626</v>
      </c>
      <c r="AD838" s="44" t="s">
        <v>813</v>
      </c>
      <c r="AE838" s="44" t="s">
        <v>550</v>
      </c>
      <c r="AF838" s="11">
        <f t="shared" si="163"/>
        <v>0</v>
      </c>
      <c r="AG838" s="11">
        <f t="shared" si="164"/>
        <v>0</v>
      </c>
      <c r="AH838" s="11">
        <f t="shared" si="165"/>
        <v>0</v>
      </c>
      <c r="AI838" s="11">
        <f t="shared" si="166"/>
        <v>0</v>
      </c>
      <c r="AJ838" s="11">
        <f t="shared" si="167"/>
        <v>0</v>
      </c>
      <c r="AK838" s="11">
        <f t="shared" si="168"/>
        <v>0</v>
      </c>
      <c r="AL838" s="11" t="str">
        <f t="shared" si="169"/>
        <v/>
      </c>
      <c r="AM838" s="11" t="str">
        <f t="shared" si="170"/>
        <v/>
      </c>
      <c r="AN838" s="11" t="str">
        <f>IF(AND($O838=$B$4,OR($Q838="COMMUN",$Q838=$D$4),$R838="POS"),COUNTIFS($O$83:$O838,$B$4,$Q$83:$Q838,"COMMUN",$R$83:$R838,"POS")+COUNTIFS($O$83:$O838,$B$4,$Q$83:$Q838,$D$4,$R$83:$R838,"POS"),"")</f>
        <v/>
      </c>
      <c r="AO838" s="11" t="str">
        <f t="shared" si="171"/>
        <v/>
      </c>
      <c r="AP838" s="11" t="str">
        <f t="shared" si="172"/>
        <v/>
      </c>
      <c r="AQ838" s="11">
        <f t="shared" si="173"/>
        <v>0</v>
      </c>
    </row>
    <row r="839" spans="12:43" ht="21.95" customHeight="1">
      <c r="L839" s="46"/>
      <c r="M839" s="46"/>
      <c r="N839" s="44" t="s">
        <v>2364</v>
      </c>
      <c r="O839" s="44" t="s">
        <v>1105</v>
      </c>
      <c r="P839" s="44">
        <v>2</v>
      </c>
      <c r="Q839" s="44" t="s">
        <v>51</v>
      </c>
      <c r="R839" s="44" t="s">
        <v>52</v>
      </c>
      <c r="S839" s="44">
        <v>0</v>
      </c>
      <c r="T839" s="44">
        <v>0</v>
      </c>
      <c r="U839" s="44" t="s">
        <v>620</v>
      </c>
      <c r="V839" s="44" t="s">
        <v>2365</v>
      </c>
      <c r="W839" s="44"/>
      <c r="X839" s="44"/>
      <c r="Y839" s="44"/>
      <c r="Z839" s="44"/>
      <c r="AA839" s="44"/>
      <c r="AB839" s="44" t="s">
        <v>625</v>
      </c>
      <c r="AC839" s="44" t="s">
        <v>626</v>
      </c>
      <c r="AD839" s="44" t="s">
        <v>813</v>
      </c>
      <c r="AE839" s="44" t="s">
        <v>550</v>
      </c>
      <c r="AF839" s="11">
        <f t="shared" si="163"/>
        <v>0</v>
      </c>
      <c r="AG839" s="11">
        <f t="shared" si="164"/>
        <v>0</v>
      </c>
      <c r="AH839" s="11">
        <f t="shared" si="165"/>
        <v>0</v>
      </c>
      <c r="AI839" s="11">
        <f t="shared" si="166"/>
        <v>0</v>
      </c>
      <c r="AJ839" s="11">
        <f t="shared" si="167"/>
        <v>0</v>
      </c>
      <c r="AK839" s="11">
        <f t="shared" si="168"/>
        <v>0</v>
      </c>
      <c r="AL839" s="11" t="str">
        <f t="shared" si="169"/>
        <v/>
      </c>
      <c r="AM839" s="11" t="str">
        <f t="shared" si="170"/>
        <v/>
      </c>
      <c r="AN839" s="11" t="str">
        <f>IF(AND($O839=$B$4,OR($Q839="COMMUN",$Q839=$D$4),$R839="POS"),COUNTIFS($O$83:$O839,$B$4,$Q$83:$Q839,"COMMUN",$R$83:$R839,"POS")+COUNTIFS($O$83:$O839,$B$4,$Q$83:$Q839,$D$4,$R$83:$R839,"POS"),"")</f>
        <v/>
      </c>
      <c r="AO839" s="11" t="str">
        <f t="shared" si="171"/>
        <v/>
      </c>
      <c r="AP839" s="11" t="str">
        <f t="shared" si="172"/>
        <v/>
      </c>
      <c r="AQ839" s="11">
        <f t="shared" si="173"/>
        <v>0</v>
      </c>
    </row>
    <row r="840" spans="12:43" ht="21.95" customHeight="1">
      <c r="L840" s="46"/>
      <c r="M840" s="46"/>
      <c r="N840" s="44" t="s">
        <v>2366</v>
      </c>
      <c r="O840" s="44" t="s">
        <v>1105</v>
      </c>
      <c r="P840" s="44">
        <v>3</v>
      </c>
      <c r="Q840" s="44" t="s">
        <v>51</v>
      </c>
      <c r="R840" s="44" t="s">
        <v>52</v>
      </c>
      <c r="S840" s="44">
        <v>0</v>
      </c>
      <c r="T840" s="44">
        <v>0</v>
      </c>
      <c r="U840" s="44" t="s">
        <v>620</v>
      </c>
      <c r="V840" s="44" t="s">
        <v>2367</v>
      </c>
      <c r="W840" s="44"/>
      <c r="X840" s="44"/>
      <c r="Y840" s="44"/>
      <c r="Z840" s="44"/>
      <c r="AA840" s="44"/>
      <c r="AB840" s="44" t="s">
        <v>625</v>
      </c>
      <c r="AC840" s="44" t="s">
        <v>626</v>
      </c>
      <c r="AD840" s="44" t="s">
        <v>813</v>
      </c>
      <c r="AE840" s="44" t="s">
        <v>550</v>
      </c>
      <c r="AF840" s="11">
        <f t="shared" si="163"/>
        <v>0</v>
      </c>
      <c r="AG840" s="11">
        <f t="shared" si="164"/>
        <v>0</v>
      </c>
      <c r="AH840" s="11">
        <f t="shared" si="165"/>
        <v>0</v>
      </c>
      <c r="AI840" s="11">
        <f t="shared" si="166"/>
        <v>0</v>
      </c>
      <c r="AJ840" s="11">
        <f t="shared" si="167"/>
        <v>0</v>
      </c>
      <c r="AK840" s="11">
        <f t="shared" si="168"/>
        <v>0</v>
      </c>
      <c r="AL840" s="11" t="str">
        <f t="shared" si="169"/>
        <v/>
      </c>
      <c r="AM840" s="11" t="str">
        <f t="shared" si="170"/>
        <v/>
      </c>
      <c r="AN840" s="11" t="str">
        <f>IF(AND($O840=$B$4,OR($Q840="COMMUN",$Q840=$D$4),$R840="POS"),COUNTIFS($O$83:$O840,$B$4,$Q$83:$Q840,"COMMUN",$R$83:$R840,"POS")+COUNTIFS($O$83:$O840,$B$4,$Q$83:$Q840,$D$4,$R$83:$R840,"POS"),"")</f>
        <v/>
      </c>
      <c r="AO840" s="11" t="str">
        <f t="shared" si="171"/>
        <v/>
      </c>
      <c r="AP840" s="11" t="str">
        <f t="shared" si="172"/>
        <v/>
      </c>
      <c r="AQ840" s="11">
        <f t="shared" si="173"/>
        <v>0</v>
      </c>
    </row>
    <row r="841" spans="12:43" ht="21.95" customHeight="1">
      <c r="L841" s="46"/>
      <c r="M841" s="46"/>
      <c r="N841" s="44" t="s">
        <v>2368</v>
      </c>
      <c r="O841" s="44" t="s">
        <v>1105</v>
      </c>
      <c r="P841" s="44">
        <v>4</v>
      </c>
      <c r="Q841" s="44" t="s">
        <v>51</v>
      </c>
      <c r="R841" s="44" t="s">
        <v>52</v>
      </c>
      <c r="S841" s="44">
        <v>0</v>
      </c>
      <c r="T841" s="44">
        <v>0</v>
      </c>
      <c r="U841" s="44" t="s">
        <v>620</v>
      </c>
      <c r="V841" s="44" t="s">
        <v>2369</v>
      </c>
      <c r="W841" s="44"/>
      <c r="X841" s="44"/>
      <c r="Y841" s="44"/>
      <c r="Z841" s="44"/>
      <c r="AA841" s="44"/>
      <c r="AB841" s="44" t="s">
        <v>625</v>
      </c>
      <c r="AC841" s="44" t="s">
        <v>626</v>
      </c>
      <c r="AD841" s="44" t="s">
        <v>813</v>
      </c>
      <c r="AE841" s="44" t="s">
        <v>550</v>
      </c>
      <c r="AF841" s="11">
        <f t="shared" si="163"/>
        <v>0</v>
      </c>
      <c r="AG841" s="11">
        <f t="shared" si="164"/>
        <v>0</v>
      </c>
      <c r="AH841" s="11">
        <f t="shared" si="165"/>
        <v>0</v>
      </c>
      <c r="AI841" s="11">
        <f t="shared" si="166"/>
        <v>0</v>
      </c>
      <c r="AJ841" s="11">
        <f t="shared" si="167"/>
        <v>0</v>
      </c>
      <c r="AK841" s="11">
        <f t="shared" si="168"/>
        <v>0</v>
      </c>
      <c r="AL841" s="11" t="str">
        <f t="shared" si="169"/>
        <v/>
      </c>
      <c r="AM841" s="11" t="str">
        <f t="shared" si="170"/>
        <v/>
      </c>
      <c r="AN841" s="11" t="str">
        <f>IF(AND($O841=$B$4,OR($Q841="COMMUN",$Q841=$D$4),$R841="POS"),COUNTIFS($O$83:$O841,$B$4,$Q$83:$Q841,"COMMUN",$R$83:$R841,"POS")+COUNTIFS($O$83:$O841,$B$4,$Q$83:$Q841,$D$4,$R$83:$R841,"POS"),"")</f>
        <v/>
      </c>
      <c r="AO841" s="11" t="str">
        <f t="shared" si="171"/>
        <v/>
      </c>
      <c r="AP841" s="11" t="str">
        <f t="shared" si="172"/>
        <v/>
      </c>
      <c r="AQ841" s="11">
        <f t="shared" si="173"/>
        <v>0</v>
      </c>
    </row>
    <row r="842" spans="12:43" ht="21.95" customHeight="1">
      <c r="L842" s="46"/>
      <c r="M842" s="46"/>
      <c r="N842" s="44" t="s">
        <v>2370</v>
      </c>
      <c r="O842" s="44" t="s">
        <v>1105</v>
      </c>
      <c r="P842" s="44">
        <v>5</v>
      </c>
      <c r="Q842" s="44" t="s">
        <v>51</v>
      </c>
      <c r="R842" s="44" t="s">
        <v>52</v>
      </c>
      <c r="S842" s="44">
        <v>0</v>
      </c>
      <c r="T842" s="44">
        <v>0</v>
      </c>
      <c r="U842" s="44" t="s">
        <v>620</v>
      </c>
      <c r="V842" s="44" t="s">
        <v>2371</v>
      </c>
      <c r="W842" s="44"/>
      <c r="X842" s="44"/>
      <c r="Y842" s="44"/>
      <c r="Z842" s="44"/>
      <c r="AA842" s="44"/>
      <c r="AB842" s="44" t="s">
        <v>625</v>
      </c>
      <c r="AC842" s="44" t="s">
        <v>626</v>
      </c>
      <c r="AD842" s="44" t="s">
        <v>813</v>
      </c>
      <c r="AE842" s="44" t="s">
        <v>550</v>
      </c>
      <c r="AF842" s="11">
        <f t="shared" si="163"/>
        <v>0</v>
      </c>
      <c r="AG842" s="11">
        <f t="shared" si="164"/>
        <v>0</v>
      </c>
      <c r="AH842" s="11">
        <f t="shared" si="165"/>
        <v>0</v>
      </c>
      <c r="AI842" s="11">
        <f t="shared" si="166"/>
        <v>0</v>
      </c>
      <c r="AJ842" s="11">
        <f t="shared" si="167"/>
        <v>0</v>
      </c>
      <c r="AK842" s="11">
        <f t="shared" si="168"/>
        <v>0</v>
      </c>
      <c r="AL842" s="11" t="str">
        <f t="shared" si="169"/>
        <v/>
      </c>
      <c r="AM842" s="11" t="str">
        <f t="shared" si="170"/>
        <v/>
      </c>
      <c r="AN842" s="11" t="str">
        <f>IF(AND($O842=$B$4,OR($Q842="COMMUN",$Q842=$D$4),$R842="POS"),COUNTIFS($O$83:$O842,$B$4,$Q$83:$Q842,"COMMUN",$R$83:$R842,"POS")+COUNTIFS($O$83:$O842,$B$4,$Q$83:$Q842,$D$4,$R$83:$R842,"POS"),"")</f>
        <v/>
      </c>
      <c r="AO842" s="11" t="str">
        <f t="shared" si="171"/>
        <v/>
      </c>
      <c r="AP842" s="11" t="str">
        <f t="shared" si="172"/>
        <v/>
      </c>
      <c r="AQ842" s="11">
        <f t="shared" si="173"/>
        <v>0</v>
      </c>
    </row>
    <row r="843" spans="12:43" ht="21.95" customHeight="1">
      <c r="L843" s="46"/>
      <c r="M843" s="46"/>
      <c r="N843" s="44" t="s">
        <v>2372</v>
      </c>
      <c r="O843" s="44" t="s">
        <v>1108</v>
      </c>
      <c r="P843" s="44">
        <v>1</v>
      </c>
      <c r="Q843" s="44" t="s">
        <v>51</v>
      </c>
      <c r="R843" s="44" t="s">
        <v>52</v>
      </c>
      <c r="S843" s="44">
        <v>0</v>
      </c>
      <c r="T843" s="44">
        <v>0</v>
      </c>
      <c r="U843" s="44" t="s">
        <v>620</v>
      </c>
      <c r="V843" s="44" t="s">
        <v>2373</v>
      </c>
      <c r="W843" s="44"/>
      <c r="X843" s="44"/>
      <c r="Y843" s="44"/>
      <c r="Z843" s="44"/>
      <c r="AA843" s="44"/>
      <c r="AB843" s="44" t="s">
        <v>625</v>
      </c>
      <c r="AC843" s="44" t="s">
        <v>626</v>
      </c>
      <c r="AD843" s="44" t="s">
        <v>813</v>
      </c>
      <c r="AE843" s="44" t="s">
        <v>550</v>
      </c>
      <c r="AF843" s="11">
        <f t="shared" si="163"/>
        <v>0</v>
      </c>
      <c r="AG843" s="11">
        <f t="shared" si="164"/>
        <v>0</v>
      </c>
      <c r="AH843" s="11">
        <f t="shared" si="165"/>
        <v>0</v>
      </c>
      <c r="AI843" s="11">
        <f t="shared" si="166"/>
        <v>0</v>
      </c>
      <c r="AJ843" s="11">
        <f t="shared" si="167"/>
        <v>0</v>
      </c>
      <c r="AK843" s="11">
        <f t="shared" si="168"/>
        <v>0</v>
      </c>
      <c r="AL843" s="11" t="str">
        <f t="shared" si="169"/>
        <v/>
      </c>
      <c r="AM843" s="11" t="str">
        <f t="shared" si="170"/>
        <v/>
      </c>
      <c r="AN843" s="11" t="str">
        <f>IF(AND($O843=$B$4,OR($Q843="COMMUN",$Q843=$D$4),$R843="POS"),COUNTIFS($O$83:$O843,$B$4,$Q$83:$Q843,"COMMUN",$R$83:$R843,"POS")+COUNTIFS($O$83:$O843,$B$4,$Q$83:$Q843,$D$4,$R$83:$R843,"POS"),"")</f>
        <v/>
      </c>
      <c r="AO843" s="11" t="str">
        <f t="shared" si="171"/>
        <v/>
      </c>
      <c r="AP843" s="11" t="str">
        <f t="shared" si="172"/>
        <v/>
      </c>
      <c r="AQ843" s="11">
        <f t="shared" si="173"/>
        <v>0</v>
      </c>
    </row>
    <row r="844" spans="12:43" ht="21.95" customHeight="1">
      <c r="L844" s="46"/>
      <c r="M844" s="46"/>
      <c r="N844" s="44" t="s">
        <v>2374</v>
      </c>
      <c r="O844" s="44" t="s">
        <v>1108</v>
      </c>
      <c r="P844" s="44">
        <v>2</v>
      </c>
      <c r="Q844" s="44" t="s">
        <v>51</v>
      </c>
      <c r="R844" s="44" t="s">
        <v>52</v>
      </c>
      <c r="S844" s="44">
        <v>0</v>
      </c>
      <c r="T844" s="44">
        <v>0</v>
      </c>
      <c r="U844" s="44" t="s">
        <v>620</v>
      </c>
      <c r="V844" s="44" t="s">
        <v>2375</v>
      </c>
      <c r="W844" s="44"/>
      <c r="X844" s="44"/>
      <c r="Y844" s="44"/>
      <c r="Z844" s="44"/>
      <c r="AA844" s="44"/>
      <c r="AB844" s="44" t="s">
        <v>625</v>
      </c>
      <c r="AC844" s="44" t="s">
        <v>626</v>
      </c>
      <c r="AD844" s="44" t="s">
        <v>813</v>
      </c>
      <c r="AE844" s="44" t="s">
        <v>550</v>
      </c>
      <c r="AF844" s="11">
        <f t="shared" si="163"/>
        <v>0</v>
      </c>
      <c r="AG844" s="11">
        <f t="shared" si="164"/>
        <v>0</v>
      </c>
      <c r="AH844" s="11">
        <f t="shared" si="165"/>
        <v>0</v>
      </c>
      <c r="AI844" s="11">
        <f t="shared" si="166"/>
        <v>0</v>
      </c>
      <c r="AJ844" s="11">
        <f t="shared" si="167"/>
        <v>0</v>
      </c>
      <c r="AK844" s="11">
        <f t="shared" si="168"/>
        <v>0</v>
      </c>
      <c r="AL844" s="11" t="str">
        <f t="shared" si="169"/>
        <v/>
      </c>
      <c r="AM844" s="11" t="str">
        <f t="shared" si="170"/>
        <v/>
      </c>
      <c r="AN844" s="11" t="str">
        <f>IF(AND($O844=$B$4,OR($Q844="COMMUN",$Q844=$D$4),$R844="POS"),COUNTIFS($O$83:$O844,$B$4,$Q$83:$Q844,"COMMUN",$R$83:$R844,"POS")+COUNTIFS($O$83:$O844,$B$4,$Q$83:$Q844,$D$4,$R$83:$R844,"POS"),"")</f>
        <v/>
      </c>
      <c r="AO844" s="11" t="str">
        <f t="shared" si="171"/>
        <v/>
      </c>
      <c r="AP844" s="11" t="str">
        <f t="shared" si="172"/>
        <v/>
      </c>
      <c r="AQ844" s="11">
        <f t="shared" si="173"/>
        <v>0</v>
      </c>
    </row>
    <row r="845" spans="12:43" ht="21.95" customHeight="1">
      <c r="L845" s="46"/>
      <c r="M845" s="46"/>
      <c r="N845" s="44" t="s">
        <v>2376</v>
      </c>
      <c r="O845" s="44" t="s">
        <v>1108</v>
      </c>
      <c r="P845" s="44">
        <v>3</v>
      </c>
      <c r="Q845" s="44" t="s">
        <v>51</v>
      </c>
      <c r="R845" s="44" t="s">
        <v>52</v>
      </c>
      <c r="S845" s="44">
        <v>0</v>
      </c>
      <c r="T845" s="44">
        <v>0</v>
      </c>
      <c r="U845" s="44" t="s">
        <v>620</v>
      </c>
      <c r="V845" s="44" t="s">
        <v>2377</v>
      </c>
      <c r="W845" s="44"/>
      <c r="X845" s="44"/>
      <c r="Y845" s="44"/>
      <c r="Z845" s="44"/>
      <c r="AA845" s="44"/>
      <c r="AB845" s="44" t="s">
        <v>625</v>
      </c>
      <c r="AC845" s="44" t="s">
        <v>626</v>
      </c>
      <c r="AD845" s="44" t="s">
        <v>813</v>
      </c>
      <c r="AE845" s="44" t="s">
        <v>550</v>
      </c>
      <c r="AF845" s="11">
        <f t="shared" si="163"/>
        <v>0</v>
      </c>
      <c r="AG845" s="11">
        <f t="shared" si="164"/>
        <v>0</v>
      </c>
      <c r="AH845" s="11">
        <f t="shared" si="165"/>
        <v>0</v>
      </c>
      <c r="AI845" s="11">
        <f t="shared" si="166"/>
        <v>0</v>
      </c>
      <c r="AJ845" s="11">
        <f t="shared" si="167"/>
        <v>0</v>
      </c>
      <c r="AK845" s="11">
        <f t="shared" si="168"/>
        <v>0</v>
      </c>
      <c r="AL845" s="11" t="str">
        <f t="shared" si="169"/>
        <v/>
      </c>
      <c r="AM845" s="11" t="str">
        <f t="shared" si="170"/>
        <v/>
      </c>
      <c r="AN845" s="11" t="str">
        <f>IF(AND($O845=$B$4,OR($Q845="COMMUN",$Q845=$D$4),$R845="POS"),COUNTIFS($O$83:$O845,$B$4,$Q$83:$Q845,"COMMUN",$R$83:$R845,"POS")+COUNTIFS($O$83:$O845,$B$4,$Q$83:$Q845,$D$4,$R$83:$R845,"POS"),"")</f>
        <v/>
      </c>
      <c r="AO845" s="11" t="str">
        <f t="shared" si="171"/>
        <v/>
      </c>
      <c r="AP845" s="11" t="str">
        <f t="shared" si="172"/>
        <v/>
      </c>
      <c r="AQ845" s="11">
        <f t="shared" si="173"/>
        <v>0</v>
      </c>
    </row>
    <row r="846" spans="12:43" ht="21.95" customHeight="1">
      <c r="L846" s="46"/>
      <c r="M846" s="46"/>
      <c r="N846" s="44" t="s">
        <v>2378</v>
      </c>
      <c r="O846" s="44" t="s">
        <v>1108</v>
      </c>
      <c r="P846" s="44">
        <v>4</v>
      </c>
      <c r="Q846" s="44" t="s">
        <v>51</v>
      </c>
      <c r="R846" s="44" t="s">
        <v>52</v>
      </c>
      <c r="S846" s="44">
        <v>0</v>
      </c>
      <c r="T846" s="44">
        <v>0</v>
      </c>
      <c r="U846" s="44" t="s">
        <v>620</v>
      </c>
      <c r="V846" s="44" t="s">
        <v>2379</v>
      </c>
      <c r="W846" s="44"/>
      <c r="X846" s="44"/>
      <c r="Y846" s="44"/>
      <c r="Z846" s="44"/>
      <c r="AA846" s="44"/>
      <c r="AB846" s="44" t="s">
        <v>625</v>
      </c>
      <c r="AC846" s="44" t="s">
        <v>626</v>
      </c>
      <c r="AD846" s="44" t="s">
        <v>813</v>
      </c>
      <c r="AE846" s="44" t="s">
        <v>550</v>
      </c>
      <c r="AF846" s="11">
        <f t="shared" si="163"/>
        <v>0</v>
      </c>
      <c r="AG846" s="11">
        <f t="shared" si="164"/>
        <v>0</v>
      </c>
      <c r="AH846" s="11">
        <f t="shared" si="165"/>
        <v>0</v>
      </c>
      <c r="AI846" s="11">
        <f t="shared" si="166"/>
        <v>0</v>
      </c>
      <c r="AJ846" s="11">
        <f t="shared" si="167"/>
        <v>0</v>
      </c>
      <c r="AK846" s="11">
        <f t="shared" si="168"/>
        <v>0</v>
      </c>
      <c r="AL846" s="11" t="str">
        <f t="shared" si="169"/>
        <v/>
      </c>
      <c r="AM846" s="11" t="str">
        <f t="shared" si="170"/>
        <v/>
      </c>
      <c r="AN846" s="11" t="str">
        <f>IF(AND($O846=$B$4,OR($Q846="COMMUN",$Q846=$D$4),$R846="POS"),COUNTIFS($O$83:$O846,$B$4,$Q$83:$Q846,"COMMUN",$R$83:$R846,"POS")+COUNTIFS($O$83:$O846,$B$4,$Q$83:$Q846,$D$4,$R$83:$R846,"POS"),"")</f>
        <v/>
      </c>
      <c r="AO846" s="11" t="str">
        <f t="shared" si="171"/>
        <v/>
      </c>
      <c r="AP846" s="11" t="str">
        <f t="shared" si="172"/>
        <v/>
      </c>
      <c r="AQ846" s="11">
        <f t="shared" si="173"/>
        <v>0</v>
      </c>
    </row>
    <row r="847" spans="12:43" ht="21.95" customHeight="1">
      <c r="L847" s="46"/>
      <c r="M847" s="46"/>
      <c r="N847" s="44" t="s">
        <v>2380</v>
      </c>
      <c r="O847" s="44" t="s">
        <v>1108</v>
      </c>
      <c r="P847" s="44">
        <v>5</v>
      </c>
      <c r="Q847" s="44" t="s">
        <v>51</v>
      </c>
      <c r="R847" s="44" t="s">
        <v>52</v>
      </c>
      <c r="S847" s="44">
        <v>0</v>
      </c>
      <c r="T847" s="44">
        <v>0</v>
      </c>
      <c r="U847" s="44" t="s">
        <v>620</v>
      </c>
      <c r="V847" s="44" t="s">
        <v>2381</v>
      </c>
      <c r="W847" s="44"/>
      <c r="X847" s="44"/>
      <c r="Y847" s="44"/>
      <c r="Z847" s="44"/>
      <c r="AA847" s="44"/>
      <c r="AB847" s="44" t="s">
        <v>625</v>
      </c>
      <c r="AC847" s="44" t="s">
        <v>626</v>
      </c>
      <c r="AD847" s="44" t="s">
        <v>813</v>
      </c>
      <c r="AE847" s="44" t="s">
        <v>550</v>
      </c>
      <c r="AF847" s="11">
        <f t="shared" si="163"/>
        <v>0</v>
      </c>
      <c r="AG847" s="11">
        <f t="shared" si="164"/>
        <v>0</v>
      </c>
      <c r="AH847" s="11">
        <f t="shared" si="165"/>
        <v>0</v>
      </c>
      <c r="AI847" s="11">
        <f t="shared" si="166"/>
        <v>0</v>
      </c>
      <c r="AJ847" s="11">
        <f t="shared" si="167"/>
        <v>0</v>
      </c>
      <c r="AK847" s="11">
        <f t="shared" si="168"/>
        <v>0</v>
      </c>
      <c r="AL847" s="11" t="str">
        <f t="shared" si="169"/>
        <v/>
      </c>
      <c r="AM847" s="11" t="str">
        <f t="shared" si="170"/>
        <v/>
      </c>
      <c r="AN847" s="11" t="str">
        <f>IF(AND($O847=$B$4,OR($Q847="COMMUN",$Q847=$D$4),$R847="POS"),COUNTIFS($O$83:$O847,$B$4,$Q$83:$Q847,"COMMUN",$R$83:$R847,"POS")+COUNTIFS($O$83:$O847,$B$4,$Q$83:$Q847,$D$4,$R$83:$R847,"POS"),"")</f>
        <v/>
      </c>
      <c r="AO847" s="11" t="str">
        <f t="shared" si="171"/>
        <v/>
      </c>
      <c r="AP847" s="11" t="str">
        <f t="shared" si="172"/>
        <v/>
      </c>
      <c r="AQ847" s="11">
        <f t="shared" si="173"/>
        <v>0</v>
      </c>
    </row>
    <row r="848" spans="12:43" ht="21.95" customHeight="1">
      <c r="L848" s="46"/>
      <c r="M848" s="46"/>
      <c r="N848" s="44" t="s">
        <v>2382</v>
      </c>
      <c r="O848" s="44" t="s">
        <v>1111</v>
      </c>
      <c r="P848" s="44">
        <v>1</v>
      </c>
      <c r="Q848" s="44" t="s">
        <v>51</v>
      </c>
      <c r="R848" s="44" t="s">
        <v>52</v>
      </c>
      <c r="S848" s="44">
        <v>0</v>
      </c>
      <c r="T848" s="44">
        <v>0</v>
      </c>
      <c r="U848" s="44" t="s">
        <v>620</v>
      </c>
      <c r="V848" s="44" t="s">
        <v>2383</v>
      </c>
      <c r="W848" s="44"/>
      <c r="X848" s="44"/>
      <c r="Y848" s="44"/>
      <c r="Z848" s="44"/>
      <c r="AA848" s="44"/>
      <c r="AB848" s="44" t="s">
        <v>625</v>
      </c>
      <c r="AC848" s="44" t="s">
        <v>626</v>
      </c>
      <c r="AD848" s="44" t="s">
        <v>813</v>
      </c>
      <c r="AE848" s="44" t="s">
        <v>550</v>
      </c>
      <c r="AF848" s="11">
        <f t="shared" si="163"/>
        <v>0</v>
      </c>
      <c r="AG848" s="11">
        <f t="shared" si="164"/>
        <v>0</v>
      </c>
      <c r="AH848" s="11">
        <f t="shared" si="165"/>
        <v>0</v>
      </c>
      <c r="AI848" s="11">
        <f t="shared" si="166"/>
        <v>0</v>
      </c>
      <c r="AJ848" s="11">
        <f t="shared" si="167"/>
        <v>0</v>
      </c>
      <c r="AK848" s="11">
        <f t="shared" si="168"/>
        <v>0</v>
      </c>
      <c r="AL848" s="11" t="str">
        <f t="shared" si="169"/>
        <v/>
      </c>
      <c r="AM848" s="11" t="str">
        <f t="shared" si="170"/>
        <v/>
      </c>
      <c r="AN848" s="11" t="str">
        <f>IF(AND($O848=$B$4,OR($Q848="COMMUN",$Q848=$D$4),$R848="POS"),COUNTIFS($O$83:$O848,$B$4,$Q$83:$Q848,"COMMUN",$R$83:$R848,"POS")+COUNTIFS($O$83:$O848,$B$4,$Q$83:$Q848,$D$4,$R$83:$R848,"POS"),"")</f>
        <v/>
      </c>
      <c r="AO848" s="11" t="str">
        <f t="shared" si="171"/>
        <v/>
      </c>
      <c r="AP848" s="11" t="str">
        <f t="shared" si="172"/>
        <v/>
      </c>
      <c r="AQ848" s="11">
        <f t="shared" si="173"/>
        <v>0</v>
      </c>
    </row>
    <row r="849" spans="12:43" ht="21.95" customHeight="1">
      <c r="L849" s="46"/>
      <c r="M849" s="46"/>
      <c r="N849" s="44" t="s">
        <v>2384</v>
      </c>
      <c r="O849" s="44" t="s">
        <v>1111</v>
      </c>
      <c r="P849" s="44">
        <v>2</v>
      </c>
      <c r="Q849" s="44" t="s">
        <v>51</v>
      </c>
      <c r="R849" s="44" t="s">
        <v>52</v>
      </c>
      <c r="S849" s="44">
        <v>0</v>
      </c>
      <c r="T849" s="44">
        <v>0</v>
      </c>
      <c r="U849" s="44" t="s">
        <v>620</v>
      </c>
      <c r="V849" s="44" t="s">
        <v>2385</v>
      </c>
      <c r="W849" s="44"/>
      <c r="X849" s="44"/>
      <c r="Y849" s="44"/>
      <c r="Z849" s="44"/>
      <c r="AA849" s="44"/>
      <c r="AB849" s="44" t="s">
        <v>625</v>
      </c>
      <c r="AC849" s="44" t="s">
        <v>626</v>
      </c>
      <c r="AD849" s="44" t="s">
        <v>813</v>
      </c>
      <c r="AE849" s="44" t="s">
        <v>550</v>
      </c>
      <c r="AF849" s="11">
        <f t="shared" si="163"/>
        <v>0</v>
      </c>
      <c r="AG849" s="11">
        <f t="shared" si="164"/>
        <v>0</v>
      </c>
      <c r="AH849" s="11">
        <f t="shared" si="165"/>
        <v>0</v>
      </c>
      <c r="AI849" s="11">
        <f t="shared" si="166"/>
        <v>0</v>
      </c>
      <c r="AJ849" s="11">
        <f t="shared" si="167"/>
        <v>0</v>
      </c>
      <c r="AK849" s="11">
        <f t="shared" si="168"/>
        <v>0</v>
      </c>
      <c r="AL849" s="11" t="str">
        <f t="shared" si="169"/>
        <v/>
      </c>
      <c r="AM849" s="11" t="str">
        <f t="shared" si="170"/>
        <v/>
      </c>
      <c r="AN849" s="11" t="str">
        <f>IF(AND($O849=$B$4,OR($Q849="COMMUN",$Q849=$D$4),$R849="POS"),COUNTIFS($O$83:$O849,$B$4,$Q$83:$Q849,"COMMUN",$R$83:$R849,"POS")+COUNTIFS($O$83:$O849,$B$4,$Q$83:$Q849,$D$4,$R$83:$R849,"POS"),"")</f>
        <v/>
      </c>
      <c r="AO849" s="11" t="str">
        <f t="shared" si="171"/>
        <v/>
      </c>
      <c r="AP849" s="11" t="str">
        <f t="shared" si="172"/>
        <v/>
      </c>
      <c r="AQ849" s="11">
        <f t="shared" si="173"/>
        <v>0</v>
      </c>
    </row>
    <row r="850" spans="12:43" ht="21.95" customHeight="1">
      <c r="L850" s="46"/>
      <c r="M850" s="46"/>
      <c r="N850" s="44" t="s">
        <v>2386</v>
      </c>
      <c r="O850" s="44" t="s">
        <v>1111</v>
      </c>
      <c r="P850" s="44">
        <v>3</v>
      </c>
      <c r="Q850" s="44" t="s">
        <v>51</v>
      </c>
      <c r="R850" s="44" t="s">
        <v>52</v>
      </c>
      <c r="S850" s="44">
        <v>0</v>
      </c>
      <c r="T850" s="44">
        <v>0</v>
      </c>
      <c r="U850" s="44" t="s">
        <v>620</v>
      </c>
      <c r="V850" s="44" t="s">
        <v>2387</v>
      </c>
      <c r="W850" s="44"/>
      <c r="X850" s="44"/>
      <c r="Y850" s="44"/>
      <c r="Z850" s="44"/>
      <c r="AA850" s="44"/>
      <c r="AB850" s="44" t="s">
        <v>625</v>
      </c>
      <c r="AC850" s="44" t="s">
        <v>626</v>
      </c>
      <c r="AD850" s="44" t="s">
        <v>813</v>
      </c>
      <c r="AE850" s="44" t="s">
        <v>550</v>
      </c>
      <c r="AF850" s="11">
        <f t="shared" si="163"/>
        <v>0</v>
      </c>
      <c r="AG850" s="11">
        <f t="shared" si="164"/>
        <v>0</v>
      </c>
      <c r="AH850" s="11">
        <f t="shared" si="165"/>
        <v>0</v>
      </c>
      <c r="AI850" s="11">
        <f t="shared" si="166"/>
        <v>0</v>
      </c>
      <c r="AJ850" s="11">
        <f t="shared" si="167"/>
        <v>0</v>
      </c>
      <c r="AK850" s="11">
        <f t="shared" si="168"/>
        <v>0</v>
      </c>
      <c r="AL850" s="11" t="str">
        <f t="shared" si="169"/>
        <v/>
      </c>
      <c r="AM850" s="11" t="str">
        <f t="shared" si="170"/>
        <v/>
      </c>
      <c r="AN850" s="11" t="str">
        <f>IF(AND($O850=$B$4,OR($Q850="COMMUN",$Q850=$D$4),$R850="POS"),COUNTIFS($O$83:$O850,$B$4,$Q$83:$Q850,"COMMUN",$R$83:$R850,"POS")+COUNTIFS($O$83:$O850,$B$4,$Q$83:$Q850,$D$4,$R$83:$R850,"POS"),"")</f>
        <v/>
      </c>
      <c r="AO850" s="11" t="str">
        <f t="shared" si="171"/>
        <v/>
      </c>
      <c r="AP850" s="11" t="str">
        <f t="shared" si="172"/>
        <v/>
      </c>
      <c r="AQ850" s="11">
        <f t="shared" si="173"/>
        <v>0</v>
      </c>
    </row>
    <row r="851" spans="12:43" ht="21.95" customHeight="1">
      <c r="L851" s="46"/>
      <c r="M851" s="46"/>
      <c r="N851" s="44" t="s">
        <v>2388</v>
      </c>
      <c r="O851" s="44" t="s">
        <v>1111</v>
      </c>
      <c r="P851" s="44">
        <v>4</v>
      </c>
      <c r="Q851" s="44" t="s">
        <v>51</v>
      </c>
      <c r="R851" s="44" t="s">
        <v>52</v>
      </c>
      <c r="S851" s="44">
        <v>0</v>
      </c>
      <c r="T851" s="44">
        <v>0</v>
      </c>
      <c r="U851" s="44" t="s">
        <v>620</v>
      </c>
      <c r="V851" s="44" t="s">
        <v>2389</v>
      </c>
      <c r="W851" s="44"/>
      <c r="X851" s="44"/>
      <c r="Y851" s="44"/>
      <c r="Z851" s="44"/>
      <c r="AA851" s="44"/>
      <c r="AB851" s="44" t="s">
        <v>625</v>
      </c>
      <c r="AC851" s="44" t="s">
        <v>626</v>
      </c>
      <c r="AD851" s="44" t="s">
        <v>813</v>
      </c>
      <c r="AE851" s="44" t="s">
        <v>550</v>
      </c>
      <c r="AF851" s="11">
        <f t="shared" ref="AF851:AF914" si="174">IF($O851="","",IF(SUMPRODUCT(--($W851:$AA851&lt;&gt;""),--ISNUMBER(SEARCH(" "&amp;$W851:$AA851&amp;" "," "&amp;$K$19&amp;" ")))&gt;0,1,0))</f>
        <v>0</v>
      </c>
      <c r="AG851" s="11">
        <f t="shared" ref="AG851:AG914" si="175">IF($O851="","",IF(SUMPRODUCT(--($W851:$AA851&lt;&gt;""),--ISNUMBER(SEARCH(" "&amp;$W851:$AA851&amp;" "," "&amp;$K$20&amp;" ")))&gt;0,1,0))</f>
        <v>0</v>
      </c>
      <c r="AH851" s="11">
        <f t="shared" ref="AH851:AH914" si="176">IF(AND($AF851=1,OR($Q851="COMMUN",$Q851="CFA"),$R851="POS"),$S851,0)</f>
        <v>0</v>
      </c>
      <c r="AI851" s="11">
        <f t="shared" ref="AI851:AI914" si="177">IF(AND($AF851=1,OR($Q851="COMMUN",$Q851="PRO"),$R851="POS"),$T851,0)</f>
        <v>0</v>
      </c>
      <c r="AJ851" s="11">
        <f t="shared" ref="AJ851:AJ914" si="178">IF(AND($AG851=1,OR($Q851="COMMUN",$Q851="CFA"),$R851="POS"),$S851,0)</f>
        <v>0</v>
      </c>
      <c r="AK851" s="11">
        <f t="shared" ref="AK851:AK914" si="179">IF(AND($AG851=1,OR($Q851="COMMUN",$Q851="PRO"),$R851="POS"),$T851,0)</f>
        <v>0</v>
      </c>
      <c r="AL851" s="11" t="str">
        <f t="shared" ref="AL851:AL914" si="180">IF($O851&lt;&gt;$B$4,"",IF($R851="POS",IF($AF851=1,"Détecté","À compléter"),IF($AF851=1,"Alerte détectée","Non détecté")))</f>
        <v/>
      </c>
      <c r="AM851" s="11" t="str">
        <f t="shared" ref="AM851:AM914" si="181">IF($O851&lt;&gt;$B$4,"",IF($R851="POS",IF($AG851=1,"Détecté","À compléter"),IF($AG851=1,"Alerte détectée","Non détecté")))</f>
        <v/>
      </c>
      <c r="AN851" s="11" t="str">
        <f>IF(AND($O851=$B$4,OR($Q851="COMMUN",$Q851=$D$4),$R851="POS"),COUNTIFS($O$83:$O851,$B$4,$Q$83:$Q851,"COMMUN",$R$83:$R851,"POS")+COUNTIFS($O$83:$O851,$B$4,$Q$83:$Q851,$D$4,$R$83:$R851,"POS"),"")</f>
        <v/>
      </c>
      <c r="AO851" s="11" t="str">
        <f t="shared" ref="AO851:AO914" si="182">IF(AND($O851=$B$4,$AF851=1,OR($R851="NEG",$R851="EXCL")),"⚠","")</f>
        <v/>
      </c>
      <c r="AP851" s="11" t="str">
        <f t="shared" ref="AP851:AP914" si="183">IF(AND($O851=$B$4,$AG851=1,OR($R851="NEG",$R851="EXCL")),"⚠","")</f>
        <v/>
      </c>
      <c r="AQ851" s="11">
        <f t="shared" ref="AQ851:AQ914" si="184">COUNTIF($W851:$AA851,"&lt;&gt;")</f>
        <v>0</v>
      </c>
    </row>
    <row r="852" spans="12:43" ht="21.95" customHeight="1">
      <c r="L852" s="46"/>
      <c r="M852" s="46"/>
      <c r="N852" s="44" t="s">
        <v>2390</v>
      </c>
      <c r="O852" s="44" t="s">
        <v>1111</v>
      </c>
      <c r="P852" s="44">
        <v>5</v>
      </c>
      <c r="Q852" s="44" t="s">
        <v>51</v>
      </c>
      <c r="R852" s="44" t="s">
        <v>52</v>
      </c>
      <c r="S852" s="44">
        <v>0</v>
      </c>
      <c r="T852" s="44">
        <v>0</v>
      </c>
      <c r="U852" s="44" t="s">
        <v>620</v>
      </c>
      <c r="V852" s="44" t="s">
        <v>2391</v>
      </c>
      <c r="W852" s="44"/>
      <c r="X852" s="44"/>
      <c r="Y852" s="44"/>
      <c r="Z852" s="44"/>
      <c r="AA852" s="44"/>
      <c r="AB852" s="44" t="s">
        <v>625</v>
      </c>
      <c r="AC852" s="44" t="s">
        <v>626</v>
      </c>
      <c r="AD852" s="44" t="s">
        <v>813</v>
      </c>
      <c r="AE852" s="44" t="s">
        <v>550</v>
      </c>
      <c r="AF852" s="11">
        <f t="shared" si="174"/>
        <v>0</v>
      </c>
      <c r="AG852" s="11">
        <f t="shared" si="175"/>
        <v>0</v>
      </c>
      <c r="AH852" s="11">
        <f t="shared" si="176"/>
        <v>0</v>
      </c>
      <c r="AI852" s="11">
        <f t="shared" si="177"/>
        <v>0</v>
      </c>
      <c r="AJ852" s="11">
        <f t="shared" si="178"/>
        <v>0</v>
      </c>
      <c r="AK852" s="11">
        <f t="shared" si="179"/>
        <v>0</v>
      </c>
      <c r="AL852" s="11" t="str">
        <f t="shared" si="180"/>
        <v/>
      </c>
      <c r="AM852" s="11" t="str">
        <f t="shared" si="181"/>
        <v/>
      </c>
      <c r="AN852" s="11" t="str">
        <f>IF(AND($O852=$B$4,OR($Q852="COMMUN",$Q852=$D$4),$R852="POS"),COUNTIFS($O$83:$O852,$B$4,$Q$83:$Q852,"COMMUN",$R$83:$R852,"POS")+COUNTIFS($O$83:$O852,$B$4,$Q$83:$Q852,$D$4,$R$83:$R852,"POS"),"")</f>
        <v/>
      </c>
      <c r="AO852" s="11" t="str">
        <f t="shared" si="182"/>
        <v/>
      </c>
      <c r="AP852" s="11" t="str">
        <f t="shared" si="183"/>
        <v/>
      </c>
      <c r="AQ852" s="11">
        <f t="shared" si="184"/>
        <v>0</v>
      </c>
    </row>
    <row r="853" spans="12:43" ht="21.95" customHeight="1">
      <c r="L853" s="46"/>
      <c r="M853" s="46"/>
      <c r="N853" s="44" t="s">
        <v>2392</v>
      </c>
      <c r="O853" s="44" t="s">
        <v>1114</v>
      </c>
      <c r="P853" s="44">
        <v>1</v>
      </c>
      <c r="Q853" s="44" t="s">
        <v>51</v>
      </c>
      <c r="R853" s="44" t="s">
        <v>52</v>
      </c>
      <c r="S853" s="44">
        <v>0</v>
      </c>
      <c r="T853" s="44">
        <v>0</v>
      </c>
      <c r="U853" s="44" t="s">
        <v>620</v>
      </c>
      <c r="V853" s="44" t="s">
        <v>2393</v>
      </c>
      <c r="W853" s="44"/>
      <c r="X853" s="44"/>
      <c r="Y853" s="44"/>
      <c r="Z853" s="44"/>
      <c r="AA853" s="44"/>
      <c r="AB853" s="44" t="s">
        <v>625</v>
      </c>
      <c r="AC853" s="44" t="s">
        <v>626</v>
      </c>
      <c r="AD853" s="44" t="s">
        <v>813</v>
      </c>
      <c r="AE853" s="44" t="s">
        <v>550</v>
      </c>
      <c r="AF853" s="11">
        <f t="shared" si="174"/>
        <v>0</v>
      </c>
      <c r="AG853" s="11">
        <f t="shared" si="175"/>
        <v>0</v>
      </c>
      <c r="AH853" s="11">
        <f t="shared" si="176"/>
        <v>0</v>
      </c>
      <c r="AI853" s="11">
        <f t="shared" si="177"/>
        <v>0</v>
      </c>
      <c r="AJ853" s="11">
        <f t="shared" si="178"/>
        <v>0</v>
      </c>
      <c r="AK853" s="11">
        <f t="shared" si="179"/>
        <v>0</v>
      </c>
      <c r="AL853" s="11" t="str">
        <f t="shared" si="180"/>
        <v/>
      </c>
      <c r="AM853" s="11" t="str">
        <f t="shared" si="181"/>
        <v/>
      </c>
      <c r="AN853" s="11" t="str">
        <f>IF(AND($O853=$B$4,OR($Q853="COMMUN",$Q853=$D$4),$R853="POS"),COUNTIFS($O$83:$O853,$B$4,$Q$83:$Q853,"COMMUN",$R$83:$R853,"POS")+COUNTIFS($O$83:$O853,$B$4,$Q$83:$Q853,$D$4,$R$83:$R853,"POS"),"")</f>
        <v/>
      </c>
      <c r="AO853" s="11" t="str">
        <f t="shared" si="182"/>
        <v/>
      </c>
      <c r="AP853" s="11" t="str">
        <f t="shared" si="183"/>
        <v/>
      </c>
      <c r="AQ853" s="11">
        <f t="shared" si="184"/>
        <v>0</v>
      </c>
    </row>
    <row r="854" spans="12:43" ht="21.95" customHeight="1">
      <c r="L854" s="46"/>
      <c r="M854" s="46"/>
      <c r="N854" s="44" t="s">
        <v>2394</v>
      </c>
      <c r="O854" s="44" t="s">
        <v>1114</v>
      </c>
      <c r="P854" s="44">
        <v>2</v>
      </c>
      <c r="Q854" s="44" t="s">
        <v>51</v>
      </c>
      <c r="R854" s="44" t="s">
        <v>52</v>
      </c>
      <c r="S854" s="44">
        <v>0</v>
      </c>
      <c r="T854" s="44">
        <v>0</v>
      </c>
      <c r="U854" s="44" t="s">
        <v>620</v>
      </c>
      <c r="V854" s="44" t="s">
        <v>2395</v>
      </c>
      <c r="W854" s="44"/>
      <c r="X854" s="44"/>
      <c r="Y854" s="44"/>
      <c r="Z854" s="44"/>
      <c r="AA854" s="44"/>
      <c r="AB854" s="44" t="s">
        <v>625</v>
      </c>
      <c r="AC854" s="44" t="s">
        <v>626</v>
      </c>
      <c r="AD854" s="44" t="s">
        <v>813</v>
      </c>
      <c r="AE854" s="44" t="s">
        <v>550</v>
      </c>
      <c r="AF854" s="11">
        <f t="shared" si="174"/>
        <v>0</v>
      </c>
      <c r="AG854" s="11">
        <f t="shared" si="175"/>
        <v>0</v>
      </c>
      <c r="AH854" s="11">
        <f t="shared" si="176"/>
        <v>0</v>
      </c>
      <c r="AI854" s="11">
        <f t="shared" si="177"/>
        <v>0</v>
      </c>
      <c r="AJ854" s="11">
        <f t="shared" si="178"/>
        <v>0</v>
      </c>
      <c r="AK854" s="11">
        <f t="shared" si="179"/>
        <v>0</v>
      </c>
      <c r="AL854" s="11" t="str">
        <f t="shared" si="180"/>
        <v/>
      </c>
      <c r="AM854" s="11" t="str">
        <f t="shared" si="181"/>
        <v/>
      </c>
      <c r="AN854" s="11" t="str">
        <f>IF(AND($O854=$B$4,OR($Q854="COMMUN",$Q854=$D$4),$R854="POS"),COUNTIFS($O$83:$O854,$B$4,$Q$83:$Q854,"COMMUN",$R$83:$R854,"POS")+COUNTIFS($O$83:$O854,$B$4,$Q$83:$Q854,$D$4,$R$83:$R854,"POS"),"")</f>
        <v/>
      </c>
      <c r="AO854" s="11" t="str">
        <f t="shared" si="182"/>
        <v/>
      </c>
      <c r="AP854" s="11" t="str">
        <f t="shared" si="183"/>
        <v/>
      </c>
      <c r="AQ854" s="11">
        <f t="shared" si="184"/>
        <v>0</v>
      </c>
    </row>
    <row r="855" spans="12:43" ht="21.95" customHeight="1">
      <c r="L855" s="46"/>
      <c r="M855" s="46"/>
      <c r="N855" s="44" t="s">
        <v>2396</v>
      </c>
      <c r="O855" s="44" t="s">
        <v>1114</v>
      </c>
      <c r="P855" s="44">
        <v>3</v>
      </c>
      <c r="Q855" s="44" t="s">
        <v>51</v>
      </c>
      <c r="R855" s="44" t="s">
        <v>52</v>
      </c>
      <c r="S855" s="44">
        <v>0</v>
      </c>
      <c r="T855" s="44">
        <v>0</v>
      </c>
      <c r="U855" s="44" t="s">
        <v>620</v>
      </c>
      <c r="V855" s="44" t="s">
        <v>2397</v>
      </c>
      <c r="W855" s="44"/>
      <c r="X855" s="44"/>
      <c r="Y855" s="44"/>
      <c r="Z855" s="44"/>
      <c r="AA855" s="44"/>
      <c r="AB855" s="44" t="s">
        <v>625</v>
      </c>
      <c r="AC855" s="44" t="s">
        <v>626</v>
      </c>
      <c r="AD855" s="44" t="s">
        <v>813</v>
      </c>
      <c r="AE855" s="44" t="s">
        <v>550</v>
      </c>
      <c r="AF855" s="11">
        <f t="shared" si="174"/>
        <v>0</v>
      </c>
      <c r="AG855" s="11">
        <f t="shared" si="175"/>
        <v>0</v>
      </c>
      <c r="AH855" s="11">
        <f t="shared" si="176"/>
        <v>0</v>
      </c>
      <c r="AI855" s="11">
        <f t="shared" si="177"/>
        <v>0</v>
      </c>
      <c r="AJ855" s="11">
        <f t="shared" si="178"/>
        <v>0</v>
      </c>
      <c r="AK855" s="11">
        <f t="shared" si="179"/>
        <v>0</v>
      </c>
      <c r="AL855" s="11" t="str">
        <f t="shared" si="180"/>
        <v/>
      </c>
      <c r="AM855" s="11" t="str">
        <f t="shared" si="181"/>
        <v/>
      </c>
      <c r="AN855" s="11" t="str">
        <f>IF(AND($O855=$B$4,OR($Q855="COMMUN",$Q855=$D$4),$R855="POS"),COUNTIFS($O$83:$O855,$B$4,$Q$83:$Q855,"COMMUN",$R$83:$R855,"POS")+COUNTIFS($O$83:$O855,$B$4,$Q$83:$Q855,$D$4,$R$83:$R855,"POS"),"")</f>
        <v/>
      </c>
      <c r="AO855" s="11" t="str">
        <f t="shared" si="182"/>
        <v/>
      </c>
      <c r="AP855" s="11" t="str">
        <f t="shared" si="183"/>
        <v/>
      </c>
      <c r="AQ855" s="11">
        <f t="shared" si="184"/>
        <v>0</v>
      </c>
    </row>
    <row r="856" spans="12:43" ht="21.95" customHeight="1">
      <c r="L856" s="46"/>
      <c r="M856" s="46"/>
      <c r="N856" s="44" t="s">
        <v>2398</v>
      </c>
      <c r="O856" s="44" t="s">
        <v>1114</v>
      </c>
      <c r="P856" s="44">
        <v>4</v>
      </c>
      <c r="Q856" s="44" t="s">
        <v>51</v>
      </c>
      <c r="R856" s="44" t="s">
        <v>52</v>
      </c>
      <c r="S856" s="44">
        <v>0</v>
      </c>
      <c r="T856" s="44">
        <v>0</v>
      </c>
      <c r="U856" s="44" t="s">
        <v>620</v>
      </c>
      <c r="V856" s="44" t="s">
        <v>2399</v>
      </c>
      <c r="W856" s="44"/>
      <c r="X856" s="44"/>
      <c r="Y856" s="44"/>
      <c r="Z856" s="44"/>
      <c r="AA856" s="44"/>
      <c r="AB856" s="44" t="s">
        <v>625</v>
      </c>
      <c r="AC856" s="44" t="s">
        <v>626</v>
      </c>
      <c r="AD856" s="44" t="s">
        <v>813</v>
      </c>
      <c r="AE856" s="44" t="s">
        <v>550</v>
      </c>
      <c r="AF856" s="11">
        <f t="shared" si="174"/>
        <v>0</v>
      </c>
      <c r="AG856" s="11">
        <f t="shared" si="175"/>
        <v>0</v>
      </c>
      <c r="AH856" s="11">
        <f t="shared" si="176"/>
        <v>0</v>
      </c>
      <c r="AI856" s="11">
        <f t="shared" si="177"/>
        <v>0</v>
      </c>
      <c r="AJ856" s="11">
        <f t="shared" si="178"/>
        <v>0</v>
      </c>
      <c r="AK856" s="11">
        <f t="shared" si="179"/>
        <v>0</v>
      </c>
      <c r="AL856" s="11" t="str">
        <f t="shared" si="180"/>
        <v/>
      </c>
      <c r="AM856" s="11" t="str">
        <f t="shared" si="181"/>
        <v/>
      </c>
      <c r="AN856" s="11" t="str">
        <f>IF(AND($O856=$B$4,OR($Q856="COMMUN",$Q856=$D$4),$R856="POS"),COUNTIFS($O$83:$O856,$B$4,$Q$83:$Q856,"COMMUN",$R$83:$R856,"POS")+COUNTIFS($O$83:$O856,$B$4,$Q$83:$Q856,$D$4,$R$83:$R856,"POS"),"")</f>
        <v/>
      </c>
      <c r="AO856" s="11" t="str">
        <f t="shared" si="182"/>
        <v/>
      </c>
      <c r="AP856" s="11" t="str">
        <f t="shared" si="183"/>
        <v/>
      </c>
      <c r="AQ856" s="11">
        <f t="shared" si="184"/>
        <v>0</v>
      </c>
    </row>
    <row r="857" spans="12:43" ht="21.95" customHeight="1">
      <c r="L857" s="46"/>
      <c r="M857" s="46"/>
      <c r="N857" s="44" t="s">
        <v>2400</v>
      </c>
      <c r="O857" s="44" t="s">
        <v>1114</v>
      </c>
      <c r="P857" s="44">
        <v>5</v>
      </c>
      <c r="Q857" s="44" t="s">
        <v>51</v>
      </c>
      <c r="R857" s="44" t="s">
        <v>52</v>
      </c>
      <c r="S857" s="44">
        <v>0</v>
      </c>
      <c r="T857" s="44">
        <v>0</v>
      </c>
      <c r="U857" s="44" t="s">
        <v>620</v>
      </c>
      <c r="V857" s="44" t="s">
        <v>2401</v>
      </c>
      <c r="W857" s="44"/>
      <c r="X857" s="44"/>
      <c r="Y857" s="44"/>
      <c r="Z857" s="44"/>
      <c r="AA857" s="44"/>
      <c r="AB857" s="44" t="s">
        <v>625</v>
      </c>
      <c r="AC857" s="44" t="s">
        <v>626</v>
      </c>
      <c r="AD857" s="44" t="s">
        <v>813</v>
      </c>
      <c r="AE857" s="44" t="s">
        <v>550</v>
      </c>
      <c r="AF857" s="11">
        <f t="shared" si="174"/>
        <v>0</v>
      </c>
      <c r="AG857" s="11">
        <f t="shared" si="175"/>
        <v>0</v>
      </c>
      <c r="AH857" s="11">
        <f t="shared" si="176"/>
        <v>0</v>
      </c>
      <c r="AI857" s="11">
        <f t="shared" si="177"/>
        <v>0</v>
      </c>
      <c r="AJ857" s="11">
        <f t="shared" si="178"/>
        <v>0</v>
      </c>
      <c r="AK857" s="11">
        <f t="shared" si="179"/>
        <v>0</v>
      </c>
      <c r="AL857" s="11" t="str">
        <f t="shared" si="180"/>
        <v/>
      </c>
      <c r="AM857" s="11" t="str">
        <f t="shared" si="181"/>
        <v/>
      </c>
      <c r="AN857" s="11" t="str">
        <f>IF(AND($O857=$B$4,OR($Q857="COMMUN",$Q857=$D$4),$R857="POS"),COUNTIFS($O$83:$O857,$B$4,$Q$83:$Q857,"COMMUN",$R$83:$R857,"POS")+COUNTIFS($O$83:$O857,$B$4,$Q$83:$Q857,$D$4,$R$83:$R857,"POS"),"")</f>
        <v/>
      </c>
      <c r="AO857" s="11" t="str">
        <f t="shared" si="182"/>
        <v/>
      </c>
      <c r="AP857" s="11" t="str">
        <f t="shared" si="183"/>
        <v/>
      </c>
      <c r="AQ857" s="11">
        <f t="shared" si="184"/>
        <v>0</v>
      </c>
    </row>
    <row r="858" spans="12:43" ht="21.95" customHeight="1">
      <c r="L858" s="46"/>
      <c r="M858" s="46"/>
      <c r="N858" s="44" t="s">
        <v>2402</v>
      </c>
      <c r="O858" s="44" t="s">
        <v>1117</v>
      </c>
      <c r="P858" s="44">
        <v>1</v>
      </c>
      <c r="Q858" s="44" t="s">
        <v>51</v>
      </c>
      <c r="R858" s="44" t="s">
        <v>52</v>
      </c>
      <c r="S858" s="44">
        <v>0</v>
      </c>
      <c r="T858" s="44">
        <v>0</v>
      </c>
      <c r="U858" s="44" t="s">
        <v>620</v>
      </c>
      <c r="V858" s="44" t="s">
        <v>2403</v>
      </c>
      <c r="W858" s="44"/>
      <c r="X858" s="44"/>
      <c r="Y858" s="44"/>
      <c r="Z858" s="44"/>
      <c r="AA858" s="44"/>
      <c r="AB858" s="44" t="s">
        <v>625</v>
      </c>
      <c r="AC858" s="44" t="s">
        <v>626</v>
      </c>
      <c r="AD858" s="44" t="s">
        <v>813</v>
      </c>
      <c r="AE858" s="44" t="s">
        <v>550</v>
      </c>
      <c r="AF858" s="11">
        <f t="shared" si="174"/>
        <v>0</v>
      </c>
      <c r="AG858" s="11">
        <f t="shared" si="175"/>
        <v>0</v>
      </c>
      <c r="AH858" s="11">
        <f t="shared" si="176"/>
        <v>0</v>
      </c>
      <c r="AI858" s="11">
        <f t="shared" si="177"/>
        <v>0</v>
      </c>
      <c r="AJ858" s="11">
        <f t="shared" si="178"/>
        <v>0</v>
      </c>
      <c r="AK858" s="11">
        <f t="shared" si="179"/>
        <v>0</v>
      </c>
      <c r="AL858" s="11" t="str">
        <f t="shared" si="180"/>
        <v/>
      </c>
      <c r="AM858" s="11" t="str">
        <f t="shared" si="181"/>
        <v/>
      </c>
      <c r="AN858" s="11" t="str">
        <f>IF(AND($O858=$B$4,OR($Q858="COMMUN",$Q858=$D$4),$R858="POS"),COUNTIFS($O$83:$O858,$B$4,$Q$83:$Q858,"COMMUN",$R$83:$R858,"POS")+COUNTIFS($O$83:$O858,$B$4,$Q$83:$Q858,$D$4,$R$83:$R858,"POS"),"")</f>
        <v/>
      </c>
      <c r="AO858" s="11" t="str">
        <f t="shared" si="182"/>
        <v/>
      </c>
      <c r="AP858" s="11" t="str">
        <f t="shared" si="183"/>
        <v/>
      </c>
      <c r="AQ858" s="11">
        <f t="shared" si="184"/>
        <v>0</v>
      </c>
    </row>
    <row r="859" spans="12:43" ht="21.95" customHeight="1">
      <c r="L859" s="46"/>
      <c r="M859" s="46"/>
      <c r="N859" s="44" t="s">
        <v>2404</v>
      </c>
      <c r="O859" s="44" t="s">
        <v>1117</v>
      </c>
      <c r="P859" s="44">
        <v>2</v>
      </c>
      <c r="Q859" s="44" t="s">
        <v>51</v>
      </c>
      <c r="R859" s="44" t="s">
        <v>52</v>
      </c>
      <c r="S859" s="44">
        <v>0</v>
      </c>
      <c r="T859" s="44">
        <v>0</v>
      </c>
      <c r="U859" s="44" t="s">
        <v>620</v>
      </c>
      <c r="V859" s="44" t="s">
        <v>2405</v>
      </c>
      <c r="W859" s="44"/>
      <c r="X859" s="44"/>
      <c r="Y859" s="44"/>
      <c r="Z859" s="44"/>
      <c r="AA859" s="44"/>
      <c r="AB859" s="44" t="s">
        <v>625</v>
      </c>
      <c r="AC859" s="44" t="s">
        <v>626</v>
      </c>
      <c r="AD859" s="44" t="s">
        <v>813</v>
      </c>
      <c r="AE859" s="44" t="s">
        <v>550</v>
      </c>
      <c r="AF859" s="11">
        <f t="shared" si="174"/>
        <v>0</v>
      </c>
      <c r="AG859" s="11">
        <f t="shared" si="175"/>
        <v>0</v>
      </c>
      <c r="AH859" s="11">
        <f t="shared" si="176"/>
        <v>0</v>
      </c>
      <c r="AI859" s="11">
        <f t="shared" si="177"/>
        <v>0</v>
      </c>
      <c r="AJ859" s="11">
        <f t="shared" si="178"/>
        <v>0</v>
      </c>
      <c r="AK859" s="11">
        <f t="shared" si="179"/>
        <v>0</v>
      </c>
      <c r="AL859" s="11" t="str">
        <f t="shared" si="180"/>
        <v/>
      </c>
      <c r="AM859" s="11" t="str">
        <f t="shared" si="181"/>
        <v/>
      </c>
      <c r="AN859" s="11" t="str">
        <f>IF(AND($O859=$B$4,OR($Q859="COMMUN",$Q859=$D$4),$R859="POS"),COUNTIFS($O$83:$O859,$B$4,$Q$83:$Q859,"COMMUN",$R$83:$R859,"POS")+COUNTIFS($O$83:$O859,$B$4,$Q$83:$Q859,$D$4,$R$83:$R859,"POS"),"")</f>
        <v/>
      </c>
      <c r="AO859" s="11" t="str">
        <f t="shared" si="182"/>
        <v/>
      </c>
      <c r="AP859" s="11" t="str">
        <f t="shared" si="183"/>
        <v/>
      </c>
      <c r="AQ859" s="11">
        <f t="shared" si="184"/>
        <v>0</v>
      </c>
    </row>
    <row r="860" spans="12:43" ht="21.95" customHeight="1">
      <c r="L860" s="46"/>
      <c r="M860" s="46"/>
      <c r="N860" s="44" t="s">
        <v>2406</v>
      </c>
      <c r="O860" s="44" t="s">
        <v>1117</v>
      </c>
      <c r="P860" s="44">
        <v>3</v>
      </c>
      <c r="Q860" s="44" t="s">
        <v>51</v>
      </c>
      <c r="R860" s="44" t="s">
        <v>52</v>
      </c>
      <c r="S860" s="44">
        <v>0</v>
      </c>
      <c r="T860" s="44">
        <v>0</v>
      </c>
      <c r="U860" s="44" t="s">
        <v>620</v>
      </c>
      <c r="V860" s="44" t="s">
        <v>2407</v>
      </c>
      <c r="W860" s="44"/>
      <c r="X860" s="44"/>
      <c r="Y860" s="44"/>
      <c r="Z860" s="44"/>
      <c r="AA860" s="44"/>
      <c r="AB860" s="44" t="s">
        <v>625</v>
      </c>
      <c r="AC860" s="44" t="s">
        <v>626</v>
      </c>
      <c r="AD860" s="44" t="s">
        <v>813</v>
      </c>
      <c r="AE860" s="44" t="s">
        <v>550</v>
      </c>
      <c r="AF860" s="11">
        <f t="shared" si="174"/>
        <v>0</v>
      </c>
      <c r="AG860" s="11">
        <f t="shared" si="175"/>
        <v>0</v>
      </c>
      <c r="AH860" s="11">
        <f t="shared" si="176"/>
        <v>0</v>
      </c>
      <c r="AI860" s="11">
        <f t="shared" si="177"/>
        <v>0</v>
      </c>
      <c r="AJ860" s="11">
        <f t="shared" si="178"/>
        <v>0</v>
      </c>
      <c r="AK860" s="11">
        <f t="shared" si="179"/>
        <v>0</v>
      </c>
      <c r="AL860" s="11" t="str">
        <f t="shared" si="180"/>
        <v/>
      </c>
      <c r="AM860" s="11" t="str">
        <f t="shared" si="181"/>
        <v/>
      </c>
      <c r="AN860" s="11" t="str">
        <f>IF(AND($O860=$B$4,OR($Q860="COMMUN",$Q860=$D$4),$R860="POS"),COUNTIFS($O$83:$O860,$B$4,$Q$83:$Q860,"COMMUN",$R$83:$R860,"POS")+COUNTIFS($O$83:$O860,$B$4,$Q$83:$Q860,$D$4,$R$83:$R860,"POS"),"")</f>
        <v/>
      </c>
      <c r="AO860" s="11" t="str">
        <f t="shared" si="182"/>
        <v/>
      </c>
      <c r="AP860" s="11" t="str">
        <f t="shared" si="183"/>
        <v/>
      </c>
      <c r="AQ860" s="11">
        <f t="shared" si="184"/>
        <v>0</v>
      </c>
    </row>
    <row r="861" spans="12:43" ht="21.95" customHeight="1">
      <c r="L861" s="46"/>
      <c r="M861" s="46"/>
      <c r="N861" s="44" t="s">
        <v>2408</v>
      </c>
      <c r="O861" s="44" t="s">
        <v>1117</v>
      </c>
      <c r="P861" s="44">
        <v>4</v>
      </c>
      <c r="Q861" s="44" t="s">
        <v>51</v>
      </c>
      <c r="R861" s="44" t="s">
        <v>52</v>
      </c>
      <c r="S861" s="44">
        <v>0</v>
      </c>
      <c r="T861" s="44">
        <v>0</v>
      </c>
      <c r="U861" s="44" t="s">
        <v>620</v>
      </c>
      <c r="V861" s="44" t="s">
        <v>2409</v>
      </c>
      <c r="W861" s="44"/>
      <c r="X861" s="44"/>
      <c r="Y861" s="44"/>
      <c r="Z861" s="44"/>
      <c r="AA861" s="44"/>
      <c r="AB861" s="44" t="s">
        <v>625</v>
      </c>
      <c r="AC861" s="44" t="s">
        <v>626</v>
      </c>
      <c r="AD861" s="44" t="s">
        <v>813</v>
      </c>
      <c r="AE861" s="44" t="s">
        <v>550</v>
      </c>
      <c r="AF861" s="11">
        <f t="shared" si="174"/>
        <v>0</v>
      </c>
      <c r="AG861" s="11">
        <f t="shared" si="175"/>
        <v>0</v>
      </c>
      <c r="AH861" s="11">
        <f t="shared" si="176"/>
        <v>0</v>
      </c>
      <c r="AI861" s="11">
        <f t="shared" si="177"/>
        <v>0</v>
      </c>
      <c r="AJ861" s="11">
        <f t="shared" si="178"/>
        <v>0</v>
      </c>
      <c r="AK861" s="11">
        <f t="shared" si="179"/>
        <v>0</v>
      </c>
      <c r="AL861" s="11" t="str">
        <f t="shared" si="180"/>
        <v/>
      </c>
      <c r="AM861" s="11" t="str">
        <f t="shared" si="181"/>
        <v/>
      </c>
      <c r="AN861" s="11" t="str">
        <f>IF(AND($O861=$B$4,OR($Q861="COMMUN",$Q861=$D$4),$R861="POS"),COUNTIFS($O$83:$O861,$B$4,$Q$83:$Q861,"COMMUN",$R$83:$R861,"POS")+COUNTIFS($O$83:$O861,$B$4,$Q$83:$Q861,$D$4,$R$83:$R861,"POS"),"")</f>
        <v/>
      </c>
      <c r="AO861" s="11" t="str">
        <f t="shared" si="182"/>
        <v/>
      </c>
      <c r="AP861" s="11" t="str">
        <f t="shared" si="183"/>
        <v/>
      </c>
      <c r="AQ861" s="11">
        <f t="shared" si="184"/>
        <v>0</v>
      </c>
    </row>
    <row r="862" spans="12:43" ht="21.95" customHeight="1">
      <c r="L862" s="46"/>
      <c r="M862" s="46"/>
      <c r="N862" s="44" t="s">
        <v>2410</v>
      </c>
      <c r="O862" s="44" t="s">
        <v>1117</v>
      </c>
      <c r="P862" s="44">
        <v>5</v>
      </c>
      <c r="Q862" s="44" t="s">
        <v>51</v>
      </c>
      <c r="R862" s="44" t="s">
        <v>52</v>
      </c>
      <c r="S862" s="44">
        <v>0</v>
      </c>
      <c r="T862" s="44">
        <v>0</v>
      </c>
      <c r="U862" s="44" t="s">
        <v>620</v>
      </c>
      <c r="V862" s="44" t="s">
        <v>2411</v>
      </c>
      <c r="W862" s="44"/>
      <c r="X862" s="44"/>
      <c r="Y862" s="44"/>
      <c r="Z862" s="44"/>
      <c r="AA862" s="44"/>
      <c r="AB862" s="44" t="s">
        <v>625</v>
      </c>
      <c r="AC862" s="44" t="s">
        <v>626</v>
      </c>
      <c r="AD862" s="44" t="s">
        <v>813</v>
      </c>
      <c r="AE862" s="44" t="s">
        <v>550</v>
      </c>
      <c r="AF862" s="11">
        <f t="shared" si="174"/>
        <v>0</v>
      </c>
      <c r="AG862" s="11">
        <f t="shared" si="175"/>
        <v>0</v>
      </c>
      <c r="AH862" s="11">
        <f t="shared" si="176"/>
        <v>0</v>
      </c>
      <c r="AI862" s="11">
        <f t="shared" si="177"/>
        <v>0</v>
      </c>
      <c r="AJ862" s="11">
        <f t="shared" si="178"/>
        <v>0</v>
      </c>
      <c r="AK862" s="11">
        <f t="shared" si="179"/>
        <v>0</v>
      </c>
      <c r="AL862" s="11" t="str">
        <f t="shared" si="180"/>
        <v/>
      </c>
      <c r="AM862" s="11" t="str">
        <f t="shared" si="181"/>
        <v/>
      </c>
      <c r="AN862" s="11" t="str">
        <f>IF(AND($O862=$B$4,OR($Q862="COMMUN",$Q862=$D$4),$R862="POS"),COUNTIFS($O$83:$O862,$B$4,$Q$83:$Q862,"COMMUN",$R$83:$R862,"POS")+COUNTIFS($O$83:$O862,$B$4,$Q$83:$Q862,$D$4,$R$83:$R862,"POS"),"")</f>
        <v/>
      </c>
      <c r="AO862" s="11" t="str">
        <f t="shared" si="182"/>
        <v/>
      </c>
      <c r="AP862" s="11" t="str">
        <f t="shared" si="183"/>
        <v/>
      </c>
      <c r="AQ862" s="11">
        <f t="shared" si="184"/>
        <v>0</v>
      </c>
    </row>
    <row r="863" spans="12:43" ht="21.95" customHeight="1">
      <c r="L863" s="46"/>
      <c r="M863" s="46"/>
      <c r="N863" s="44" t="s">
        <v>2412</v>
      </c>
      <c r="O863" s="44" t="s">
        <v>1120</v>
      </c>
      <c r="P863" s="44">
        <v>1</v>
      </c>
      <c r="Q863" s="44" t="s">
        <v>51</v>
      </c>
      <c r="R863" s="44" t="s">
        <v>52</v>
      </c>
      <c r="S863" s="44">
        <v>0</v>
      </c>
      <c r="T863" s="44">
        <v>0</v>
      </c>
      <c r="U863" s="44" t="s">
        <v>620</v>
      </c>
      <c r="V863" s="44" t="s">
        <v>2413</v>
      </c>
      <c r="W863" s="44"/>
      <c r="X863" s="44"/>
      <c r="Y863" s="44"/>
      <c r="Z863" s="44"/>
      <c r="AA863" s="44"/>
      <c r="AB863" s="44" t="s">
        <v>625</v>
      </c>
      <c r="AC863" s="44" t="s">
        <v>626</v>
      </c>
      <c r="AD863" s="44" t="s">
        <v>813</v>
      </c>
      <c r="AE863" s="44" t="s">
        <v>550</v>
      </c>
      <c r="AF863" s="11">
        <f t="shared" si="174"/>
        <v>0</v>
      </c>
      <c r="AG863" s="11">
        <f t="shared" si="175"/>
        <v>0</v>
      </c>
      <c r="AH863" s="11">
        <f t="shared" si="176"/>
        <v>0</v>
      </c>
      <c r="AI863" s="11">
        <f t="shared" si="177"/>
        <v>0</v>
      </c>
      <c r="AJ863" s="11">
        <f t="shared" si="178"/>
        <v>0</v>
      </c>
      <c r="AK863" s="11">
        <f t="shared" si="179"/>
        <v>0</v>
      </c>
      <c r="AL863" s="11" t="str">
        <f t="shared" si="180"/>
        <v/>
      </c>
      <c r="AM863" s="11" t="str">
        <f t="shared" si="181"/>
        <v/>
      </c>
      <c r="AN863" s="11" t="str">
        <f>IF(AND($O863=$B$4,OR($Q863="COMMUN",$Q863=$D$4),$R863="POS"),COUNTIFS($O$83:$O863,$B$4,$Q$83:$Q863,"COMMUN",$R$83:$R863,"POS")+COUNTIFS($O$83:$O863,$B$4,$Q$83:$Q863,$D$4,$R$83:$R863,"POS"),"")</f>
        <v/>
      </c>
      <c r="AO863" s="11" t="str">
        <f t="shared" si="182"/>
        <v/>
      </c>
      <c r="AP863" s="11" t="str">
        <f t="shared" si="183"/>
        <v/>
      </c>
      <c r="AQ863" s="11">
        <f t="shared" si="184"/>
        <v>0</v>
      </c>
    </row>
    <row r="864" spans="12:43" ht="21.95" customHeight="1">
      <c r="L864" s="46"/>
      <c r="M864" s="46"/>
      <c r="N864" s="44" t="s">
        <v>2414</v>
      </c>
      <c r="O864" s="44" t="s">
        <v>1120</v>
      </c>
      <c r="P864" s="44">
        <v>2</v>
      </c>
      <c r="Q864" s="44" t="s">
        <v>51</v>
      </c>
      <c r="R864" s="44" t="s">
        <v>52</v>
      </c>
      <c r="S864" s="44">
        <v>0</v>
      </c>
      <c r="T864" s="44">
        <v>0</v>
      </c>
      <c r="U864" s="44" t="s">
        <v>620</v>
      </c>
      <c r="V864" s="44" t="s">
        <v>2415</v>
      </c>
      <c r="W864" s="44"/>
      <c r="X864" s="44"/>
      <c r="Y864" s="44"/>
      <c r="Z864" s="44"/>
      <c r="AA864" s="44"/>
      <c r="AB864" s="44" t="s">
        <v>625</v>
      </c>
      <c r="AC864" s="44" t="s">
        <v>626</v>
      </c>
      <c r="AD864" s="44" t="s">
        <v>813</v>
      </c>
      <c r="AE864" s="44" t="s">
        <v>550</v>
      </c>
      <c r="AF864" s="11">
        <f t="shared" si="174"/>
        <v>0</v>
      </c>
      <c r="AG864" s="11">
        <f t="shared" si="175"/>
        <v>0</v>
      </c>
      <c r="AH864" s="11">
        <f t="shared" si="176"/>
        <v>0</v>
      </c>
      <c r="AI864" s="11">
        <f t="shared" si="177"/>
        <v>0</v>
      </c>
      <c r="AJ864" s="11">
        <f t="shared" si="178"/>
        <v>0</v>
      </c>
      <c r="AK864" s="11">
        <f t="shared" si="179"/>
        <v>0</v>
      </c>
      <c r="AL864" s="11" t="str">
        <f t="shared" si="180"/>
        <v/>
      </c>
      <c r="AM864" s="11" t="str">
        <f t="shared" si="181"/>
        <v/>
      </c>
      <c r="AN864" s="11" t="str">
        <f>IF(AND($O864=$B$4,OR($Q864="COMMUN",$Q864=$D$4),$R864="POS"),COUNTIFS($O$83:$O864,$B$4,$Q$83:$Q864,"COMMUN",$R$83:$R864,"POS")+COUNTIFS($O$83:$O864,$B$4,$Q$83:$Q864,$D$4,$R$83:$R864,"POS"),"")</f>
        <v/>
      </c>
      <c r="AO864" s="11" t="str">
        <f t="shared" si="182"/>
        <v/>
      </c>
      <c r="AP864" s="11" t="str">
        <f t="shared" si="183"/>
        <v/>
      </c>
      <c r="AQ864" s="11">
        <f t="shared" si="184"/>
        <v>0</v>
      </c>
    </row>
    <row r="865" spans="12:43" ht="21.95" customHeight="1">
      <c r="L865" s="46"/>
      <c r="M865" s="46"/>
      <c r="N865" s="44" t="s">
        <v>2416</v>
      </c>
      <c r="O865" s="44" t="s">
        <v>1120</v>
      </c>
      <c r="P865" s="44">
        <v>3</v>
      </c>
      <c r="Q865" s="44" t="s">
        <v>51</v>
      </c>
      <c r="R865" s="44" t="s">
        <v>52</v>
      </c>
      <c r="S865" s="44">
        <v>0</v>
      </c>
      <c r="T865" s="44">
        <v>0</v>
      </c>
      <c r="U865" s="44" t="s">
        <v>620</v>
      </c>
      <c r="V865" s="44" t="s">
        <v>2417</v>
      </c>
      <c r="W865" s="44"/>
      <c r="X865" s="44"/>
      <c r="Y865" s="44"/>
      <c r="Z865" s="44"/>
      <c r="AA865" s="44"/>
      <c r="AB865" s="44" t="s">
        <v>625</v>
      </c>
      <c r="AC865" s="44" t="s">
        <v>626</v>
      </c>
      <c r="AD865" s="44" t="s">
        <v>813</v>
      </c>
      <c r="AE865" s="44" t="s">
        <v>550</v>
      </c>
      <c r="AF865" s="11">
        <f t="shared" si="174"/>
        <v>0</v>
      </c>
      <c r="AG865" s="11">
        <f t="shared" si="175"/>
        <v>0</v>
      </c>
      <c r="AH865" s="11">
        <f t="shared" si="176"/>
        <v>0</v>
      </c>
      <c r="AI865" s="11">
        <f t="shared" si="177"/>
        <v>0</v>
      </c>
      <c r="AJ865" s="11">
        <f t="shared" si="178"/>
        <v>0</v>
      </c>
      <c r="AK865" s="11">
        <f t="shared" si="179"/>
        <v>0</v>
      </c>
      <c r="AL865" s="11" t="str">
        <f t="shared" si="180"/>
        <v/>
      </c>
      <c r="AM865" s="11" t="str">
        <f t="shared" si="181"/>
        <v/>
      </c>
      <c r="AN865" s="11" t="str">
        <f>IF(AND($O865=$B$4,OR($Q865="COMMUN",$Q865=$D$4),$R865="POS"),COUNTIFS($O$83:$O865,$B$4,$Q$83:$Q865,"COMMUN",$R$83:$R865,"POS")+COUNTIFS($O$83:$O865,$B$4,$Q$83:$Q865,$D$4,$R$83:$R865,"POS"),"")</f>
        <v/>
      </c>
      <c r="AO865" s="11" t="str">
        <f t="shared" si="182"/>
        <v/>
      </c>
      <c r="AP865" s="11" t="str">
        <f t="shared" si="183"/>
        <v/>
      </c>
      <c r="AQ865" s="11">
        <f t="shared" si="184"/>
        <v>0</v>
      </c>
    </row>
    <row r="866" spans="12:43" ht="21.95" customHeight="1">
      <c r="L866" s="46"/>
      <c r="M866" s="46"/>
      <c r="N866" s="44" t="s">
        <v>2418</v>
      </c>
      <c r="O866" s="44" t="s">
        <v>1120</v>
      </c>
      <c r="P866" s="44">
        <v>4</v>
      </c>
      <c r="Q866" s="44" t="s">
        <v>51</v>
      </c>
      <c r="R866" s="44" t="s">
        <v>52</v>
      </c>
      <c r="S866" s="44">
        <v>0</v>
      </c>
      <c r="T866" s="44">
        <v>0</v>
      </c>
      <c r="U866" s="44" t="s">
        <v>620</v>
      </c>
      <c r="V866" s="44" t="s">
        <v>2419</v>
      </c>
      <c r="W866" s="44"/>
      <c r="X866" s="44"/>
      <c r="Y866" s="44"/>
      <c r="Z866" s="44"/>
      <c r="AA866" s="44"/>
      <c r="AB866" s="44" t="s">
        <v>625</v>
      </c>
      <c r="AC866" s="44" t="s">
        <v>626</v>
      </c>
      <c r="AD866" s="44" t="s">
        <v>813</v>
      </c>
      <c r="AE866" s="44" t="s">
        <v>550</v>
      </c>
      <c r="AF866" s="11">
        <f t="shared" si="174"/>
        <v>0</v>
      </c>
      <c r="AG866" s="11">
        <f t="shared" si="175"/>
        <v>0</v>
      </c>
      <c r="AH866" s="11">
        <f t="shared" si="176"/>
        <v>0</v>
      </c>
      <c r="AI866" s="11">
        <f t="shared" si="177"/>
        <v>0</v>
      </c>
      <c r="AJ866" s="11">
        <f t="shared" si="178"/>
        <v>0</v>
      </c>
      <c r="AK866" s="11">
        <f t="shared" si="179"/>
        <v>0</v>
      </c>
      <c r="AL866" s="11" t="str">
        <f t="shared" si="180"/>
        <v/>
      </c>
      <c r="AM866" s="11" t="str">
        <f t="shared" si="181"/>
        <v/>
      </c>
      <c r="AN866" s="11" t="str">
        <f>IF(AND($O866=$B$4,OR($Q866="COMMUN",$Q866=$D$4),$R866="POS"),COUNTIFS($O$83:$O866,$B$4,$Q$83:$Q866,"COMMUN",$R$83:$R866,"POS")+COUNTIFS($O$83:$O866,$B$4,$Q$83:$Q866,$D$4,$R$83:$R866,"POS"),"")</f>
        <v/>
      </c>
      <c r="AO866" s="11" t="str">
        <f t="shared" si="182"/>
        <v/>
      </c>
      <c r="AP866" s="11" t="str">
        <f t="shared" si="183"/>
        <v/>
      </c>
      <c r="AQ866" s="11">
        <f t="shared" si="184"/>
        <v>0</v>
      </c>
    </row>
    <row r="867" spans="12:43" ht="21.95" customHeight="1">
      <c r="L867" s="46"/>
      <c r="M867" s="46"/>
      <c r="N867" s="44" t="s">
        <v>2420</v>
      </c>
      <c r="O867" s="44" t="s">
        <v>1120</v>
      </c>
      <c r="P867" s="44">
        <v>5</v>
      </c>
      <c r="Q867" s="44" t="s">
        <v>51</v>
      </c>
      <c r="R867" s="44" t="s">
        <v>52</v>
      </c>
      <c r="S867" s="44">
        <v>0</v>
      </c>
      <c r="T867" s="44">
        <v>0</v>
      </c>
      <c r="U867" s="44" t="s">
        <v>620</v>
      </c>
      <c r="V867" s="44" t="s">
        <v>2421</v>
      </c>
      <c r="W867" s="44"/>
      <c r="X867" s="44"/>
      <c r="Y867" s="44"/>
      <c r="Z867" s="44"/>
      <c r="AA867" s="44"/>
      <c r="AB867" s="44" t="s">
        <v>625</v>
      </c>
      <c r="AC867" s="44" t="s">
        <v>626</v>
      </c>
      <c r="AD867" s="44" t="s">
        <v>813</v>
      </c>
      <c r="AE867" s="44" t="s">
        <v>550</v>
      </c>
      <c r="AF867" s="11">
        <f t="shared" si="174"/>
        <v>0</v>
      </c>
      <c r="AG867" s="11">
        <f t="shared" si="175"/>
        <v>0</v>
      </c>
      <c r="AH867" s="11">
        <f t="shared" si="176"/>
        <v>0</v>
      </c>
      <c r="AI867" s="11">
        <f t="shared" si="177"/>
        <v>0</v>
      </c>
      <c r="AJ867" s="11">
        <f t="shared" si="178"/>
        <v>0</v>
      </c>
      <c r="AK867" s="11">
        <f t="shared" si="179"/>
        <v>0</v>
      </c>
      <c r="AL867" s="11" t="str">
        <f t="shared" si="180"/>
        <v/>
      </c>
      <c r="AM867" s="11" t="str">
        <f t="shared" si="181"/>
        <v/>
      </c>
      <c r="AN867" s="11" t="str">
        <f>IF(AND($O867=$B$4,OR($Q867="COMMUN",$Q867=$D$4),$R867="POS"),COUNTIFS($O$83:$O867,$B$4,$Q$83:$Q867,"COMMUN",$R$83:$R867,"POS")+COUNTIFS($O$83:$O867,$B$4,$Q$83:$Q867,$D$4,$R$83:$R867,"POS"),"")</f>
        <v/>
      </c>
      <c r="AO867" s="11" t="str">
        <f t="shared" si="182"/>
        <v/>
      </c>
      <c r="AP867" s="11" t="str">
        <f t="shared" si="183"/>
        <v/>
      </c>
      <c r="AQ867" s="11">
        <f t="shared" si="184"/>
        <v>0</v>
      </c>
    </row>
    <row r="868" spans="12:43" ht="21.95" customHeight="1">
      <c r="L868" s="46"/>
      <c r="M868" s="46"/>
      <c r="N868" s="44" t="s">
        <v>2422</v>
      </c>
      <c r="O868" s="44" t="s">
        <v>1123</v>
      </c>
      <c r="P868" s="44">
        <v>1</v>
      </c>
      <c r="Q868" s="44" t="s">
        <v>51</v>
      </c>
      <c r="R868" s="44" t="s">
        <v>52</v>
      </c>
      <c r="S868" s="44">
        <v>0</v>
      </c>
      <c r="T868" s="44">
        <v>0</v>
      </c>
      <c r="U868" s="44" t="s">
        <v>620</v>
      </c>
      <c r="V868" s="44" t="s">
        <v>2423</v>
      </c>
      <c r="W868" s="44"/>
      <c r="X868" s="44"/>
      <c r="Y868" s="44"/>
      <c r="Z868" s="44"/>
      <c r="AA868" s="44"/>
      <c r="AB868" s="44" t="s">
        <v>625</v>
      </c>
      <c r="AC868" s="44" t="s">
        <v>626</v>
      </c>
      <c r="AD868" s="44" t="s">
        <v>813</v>
      </c>
      <c r="AE868" s="44" t="s">
        <v>550</v>
      </c>
      <c r="AF868" s="11">
        <f t="shared" si="174"/>
        <v>0</v>
      </c>
      <c r="AG868" s="11">
        <f t="shared" si="175"/>
        <v>0</v>
      </c>
      <c r="AH868" s="11">
        <f t="shared" si="176"/>
        <v>0</v>
      </c>
      <c r="AI868" s="11">
        <f t="shared" si="177"/>
        <v>0</v>
      </c>
      <c r="AJ868" s="11">
        <f t="shared" si="178"/>
        <v>0</v>
      </c>
      <c r="AK868" s="11">
        <f t="shared" si="179"/>
        <v>0</v>
      </c>
      <c r="AL868" s="11" t="str">
        <f t="shared" si="180"/>
        <v/>
      </c>
      <c r="AM868" s="11" t="str">
        <f t="shared" si="181"/>
        <v/>
      </c>
      <c r="AN868" s="11" t="str">
        <f>IF(AND($O868=$B$4,OR($Q868="COMMUN",$Q868=$D$4),$R868="POS"),COUNTIFS($O$83:$O868,$B$4,$Q$83:$Q868,"COMMUN",$R$83:$R868,"POS")+COUNTIFS($O$83:$O868,$B$4,$Q$83:$Q868,$D$4,$R$83:$R868,"POS"),"")</f>
        <v/>
      </c>
      <c r="AO868" s="11" t="str">
        <f t="shared" si="182"/>
        <v/>
      </c>
      <c r="AP868" s="11" t="str">
        <f t="shared" si="183"/>
        <v/>
      </c>
      <c r="AQ868" s="11">
        <f t="shared" si="184"/>
        <v>0</v>
      </c>
    </row>
    <row r="869" spans="12:43" ht="21.95" customHeight="1">
      <c r="L869" s="46"/>
      <c r="M869" s="46"/>
      <c r="N869" s="44" t="s">
        <v>2424</v>
      </c>
      <c r="O869" s="44" t="s">
        <v>1123</v>
      </c>
      <c r="P869" s="44">
        <v>2</v>
      </c>
      <c r="Q869" s="44" t="s">
        <v>51</v>
      </c>
      <c r="R869" s="44" t="s">
        <v>52</v>
      </c>
      <c r="S869" s="44">
        <v>0</v>
      </c>
      <c r="T869" s="44">
        <v>0</v>
      </c>
      <c r="U869" s="44" t="s">
        <v>620</v>
      </c>
      <c r="V869" s="44" t="s">
        <v>2425</v>
      </c>
      <c r="W869" s="44"/>
      <c r="X869" s="44"/>
      <c r="Y869" s="44"/>
      <c r="Z869" s="44"/>
      <c r="AA869" s="44"/>
      <c r="AB869" s="44" t="s">
        <v>625</v>
      </c>
      <c r="AC869" s="44" t="s">
        <v>626</v>
      </c>
      <c r="AD869" s="44" t="s">
        <v>813</v>
      </c>
      <c r="AE869" s="44" t="s">
        <v>550</v>
      </c>
      <c r="AF869" s="11">
        <f t="shared" si="174"/>
        <v>0</v>
      </c>
      <c r="AG869" s="11">
        <f t="shared" si="175"/>
        <v>0</v>
      </c>
      <c r="AH869" s="11">
        <f t="shared" si="176"/>
        <v>0</v>
      </c>
      <c r="AI869" s="11">
        <f t="shared" si="177"/>
        <v>0</v>
      </c>
      <c r="AJ869" s="11">
        <f t="shared" si="178"/>
        <v>0</v>
      </c>
      <c r="AK869" s="11">
        <f t="shared" si="179"/>
        <v>0</v>
      </c>
      <c r="AL869" s="11" t="str">
        <f t="shared" si="180"/>
        <v/>
      </c>
      <c r="AM869" s="11" t="str">
        <f t="shared" si="181"/>
        <v/>
      </c>
      <c r="AN869" s="11" t="str">
        <f>IF(AND($O869=$B$4,OR($Q869="COMMUN",$Q869=$D$4),$R869="POS"),COUNTIFS($O$83:$O869,$B$4,$Q$83:$Q869,"COMMUN",$R$83:$R869,"POS")+COUNTIFS($O$83:$O869,$B$4,$Q$83:$Q869,$D$4,$R$83:$R869,"POS"),"")</f>
        <v/>
      </c>
      <c r="AO869" s="11" t="str">
        <f t="shared" si="182"/>
        <v/>
      </c>
      <c r="AP869" s="11" t="str">
        <f t="shared" si="183"/>
        <v/>
      </c>
      <c r="AQ869" s="11">
        <f t="shared" si="184"/>
        <v>0</v>
      </c>
    </row>
    <row r="870" spans="12:43" ht="21.95" customHeight="1">
      <c r="L870" s="46"/>
      <c r="M870" s="46"/>
      <c r="N870" s="44" t="s">
        <v>2426</v>
      </c>
      <c r="O870" s="44" t="s">
        <v>1123</v>
      </c>
      <c r="P870" s="44">
        <v>3</v>
      </c>
      <c r="Q870" s="44" t="s">
        <v>51</v>
      </c>
      <c r="R870" s="44" t="s">
        <v>52</v>
      </c>
      <c r="S870" s="44">
        <v>0</v>
      </c>
      <c r="T870" s="44">
        <v>0</v>
      </c>
      <c r="U870" s="44" t="s">
        <v>620</v>
      </c>
      <c r="V870" s="44" t="s">
        <v>2427</v>
      </c>
      <c r="W870" s="44"/>
      <c r="X870" s="44"/>
      <c r="Y870" s="44"/>
      <c r="Z870" s="44"/>
      <c r="AA870" s="44"/>
      <c r="AB870" s="44" t="s">
        <v>625</v>
      </c>
      <c r="AC870" s="44" t="s">
        <v>626</v>
      </c>
      <c r="AD870" s="44" t="s">
        <v>813</v>
      </c>
      <c r="AE870" s="44" t="s">
        <v>550</v>
      </c>
      <c r="AF870" s="11">
        <f t="shared" si="174"/>
        <v>0</v>
      </c>
      <c r="AG870" s="11">
        <f t="shared" si="175"/>
        <v>0</v>
      </c>
      <c r="AH870" s="11">
        <f t="shared" si="176"/>
        <v>0</v>
      </c>
      <c r="AI870" s="11">
        <f t="shared" si="177"/>
        <v>0</v>
      </c>
      <c r="AJ870" s="11">
        <f t="shared" si="178"/>
        <v>0</v>
      </c>
      <c r="AK870" s="11">
        <f t="shared" si="179"/>
        <v>0</v>
      </c>
      <c r="AL870" s="11" t="str">
        <f t="shared" si="180"/>
        <v/>
      </c>
      <c r="AM870" s="11" t="str">
        <f t="shared" si="181"/>
        <v/>
      </c>
      <c r="AN870" s="11" t="str">
        <f>IF(AND($O870=$B$4,OR($Q870="COMMUN",$Q870=$D$4),$R870="POS"),COUNTIFS($O$83:$O870,$B$4,$Q$83:$Q870,"COMMUN",$R$83:$R870,"POS")+COUNTIFS($O$83:$O870,$B$4,$Q$83:$Q870,$D$4,$R$83:$R870,"POS"),"")</f>
        <v/>
      </c>
      <c r="AO870" s="11" t="str">
        <f t="shared" si="182"/>
        <v/>
      </c>
      <c r="AP870" s="11" t="str">
        <f t="shared" si="183"/>
        <v/>
      </c>
      <c r="AQ870" s="11">
        <f t="shared" si="184"/>
        <v>0</v>
      </c>
    </row>
    <row r="871" spans="12:43" ht="21.95" customHeight="1">
      <c r="L871" s="46"/>
      <c r="M871" s="46"/>
      <c r="N871" s="44" t="s">
        <v>2428</v>
      </c>
      <c r="O871" s="44" t="s">
        <v>1123</v>
      </c>
      <c r="P871" s="44">
        <v>4</v>
      </c>
      <c r="Q871" s="44" t="s">
        <v>51</v>
      </c>
      <c r="R871" s="44" t="s">
        <v>52</v>
      </c>
      <c r="S871" s="44">
        <v>0</v>
      </c>
      <c r="T871" s="44">
        <v>0</v>
      </c>
      <c r="U871" s="44" t="s">
        <v>620</v>
      </c>
      <c r="V871" s="44" t="s">
        <v>2429</v>
      </c>
      <c r="W871" s="44"/>
      <c r="X871" s="44"/>
      <c r="Y871" s="44"/>
      <c r="Z871" s="44"/>
      <c r="AA871" s="44"/>
      <c r="AB871" s="44" t="s">
        <v>625</v>
      </c>
      <c r="AC871" s="44" t="s">
        <v>626</v>
      </c>
      <c r="AD871" s="44" t="s">
        <v>813</v>
      </c>
      <c r="AE871" s="44" t="s">
        <v>550</v>
      </c>
      <c r="AF871" s="11">
        <f t="shared" si="174"/>
        <v>0</v>
      </c>
      <c r="AG871" s="11">
        <f t="shared" si="175"/>
        <v>0</v>
      </c>
      <c r="AH871" s="11">
        <f t="shared" si="176"/>
        <v>0</v>
      </c>
      <c r="AI871" s="11">
        <f t="shared" si="177"/>
        <v>0</v>
      </c>
      <c r="AJ871" s="11">
        <f t="shared" si="178"/>
        <v>0</v>
      </c>
      <c r="AK871" s="11">
        <f t="shared" si="179"/>
        <v>0</v>
      </c>
      <c r="AL871" s="11" t="str">
        <f t="shared" si="180"/>
        <v/>
      </c>
      <c r="AM871" s="11" t="str">
        <f t="shared" si="181"/>
        <v/>
      </c>
      <c r="AN871" s="11" t="str">
        <f>IF(AND($O871=$B$4,OR($Q871="COMMUN",$Q871=$D$4),$R871="POS"),COUNTIFS($O$83:$O871,$B$4,$Q$83:$Q871,"COMMUN",$R$83:$R871,"POS")+COUNTIFS($O$83:$O871,$B$4,$Q$83:$Q871,$D$4,$R$83:$R871,"POS"),"")</f>
        <v/>
      </c>
      <c r="AO871" s="11" t="str">
        <f t="shared" si="182"/>
        <v/>
      </c>
      <c r="AP871" s="11" t="str">
        <f t="shared" si="183"/>
        <v/>
      </c>
      <c r="AQ871" s="11">
        <f t="shared" si="184"/>
        <v>0</v>
      </c>
    </row>
    <row r="872" spans="12:43" ht="21.95" customHeight="1">
      <c r="L872" s="46"/>
      <c r="M872" s="46"/>
      <c r="N872" s="44" t="s">
        <v>2430</v>
      </c>
      <c r="O872" s="44" t="s">
        <v>1123</v>
      </c>
      <c r="P872" s="44">
        <v>5</v>
      </c>
      <c r="Q872" s="44" t="s">
        <v>51</v>
      </c>
      <c r="R872" s="44" t="s">
        <v>52</v>
      </c>
      <c r="S872" s="44">
        <v>0</v>
      </c>
      <c r="T872" s="44">
        <v>0</v>
      </c>
      <c r="U872" s="44" t="s">
        <v>620</v>
      </c>
      <c r="V872" s="44" t="s">
        <v>2431</v>
      </c>
      <c r="W872" s="44"/>
      <c r="X872" s="44"/>
      <c r="Y872" s="44"/>
      <c r="Z872" s="44"/>
      <c r="AA872" s="44"/>
      <c r="AB872" s="44" t="s">
        <v>625</v>
      </c>
      <c r="AC872" s="44" t="s">
        <v>626</v>
      </c>
      <c r="AD872" s="44" t="s">
        <v>813</v>
      </c>
      <c r="AE872" s="44" t="s">
        <v>550</v>
      </c>
      <c r="AF872" s="11">
        <f t="shared" si="174"/>
        <v>0</v>
      </c>
      <c r="AG872" s="11">
        <f t="shared" si="175"/>
        <v>0</v>
      </c>
      <c r="AH872" s="11">
        <f t="shared" si="176"/>
        <v>0</v>
      </c>
      <c r="AI872" s="11">
        <f t="shared" si="177"/>
        <v>0</v>
      </c>
      <c r="AJ872" s="11">
        <f t="shared" si="178"/>
        <v>0</v>
      </c>
      <c r="AK872" s="11">
        <f t="shared" si="179"/>
        <v>0</v>
      </c>
      <c r="AL872" s="11" t="str">
        <f t="shared" si="180"/>
        <v/>
      </c>
      <c r="AM872" s="11" t="str">
        <f t="shared" si="181"/>
        <v/>
      </c>
      <c r="AN872" s="11" t="str">
        <f>IF(AND($O872=$B$4,OR($Q872="COMMUN",$Q872=$D$4),$R872="POS"),COUNTIFS($O$83:$O872,$B$4,$Q$83:$Q872,"COMMUN",$R$83:$R872,"POS")+COUNTIFS($O$83:$O872,$B$4,$Q$83:$Q872,$D$4,$R$83:$R872,"POS"),"")</f>
        <v/>
      </c>
      <c r="AO872" s="11" t="str">
        <f t="shared" si="182"/>
        <v/>
      </c>
      <c r="AP872" s="11" t="str">
        <f t="shared" si="183"/>
        <v/>
      </c>
      <c r="AQ872" s="11">
        <f t="shared" si="184"/>
        <v>0</v>
      </c>
    </row>
    <row r="873" spans="12:43" ht="21.95" customHeight="1">
      <c r="L873" s="46"/>
      <c r="M873" s="46"/>
      <c r="N873" s="44" t="s">
        <v>2432</v>
      </c>
      <c r="O873" s="44" t="s">
        <v>1126</v>
      </c>
      <c r="P873" s="44">
        <v>1</v>
      </c>
      <c r="Q873" s="44" t="s">
        <v>51</v>
      </c>
      <c r="R873" s="44" t="s">
        <v>52</v>
      </c>
      <c r="S873" s="44">
        <v>0</v>
      </c>
      <c r="T873" s="44">
        <v>0</v>
      </c>
      <c r="U873" s="44" t="s">
        <v>620</v>
      </c>
      <c r="V873" s="44" t="s">
        <v>2433</v>
      </c>
      <c r="W873" s="44"/>
      <c r="X873" s="44"/>
      <c r="Y873" s="44"/>
      <c r="Z873" s="44"/>
      <c r="AA873" s="44"/>
      <c r="AB873" s="44" t="s">
        <v>625</v>
      </c>
      <c r="AC873" s="44" t="s">
        <v>626</v>
      </c>
      <c r="AD873" s="44" t="s">
        <v>813</v>
      </c>
      <c r="AE873" s="44" t="s">
        <v>550</v>
      </c>
      <c r="AF873" s="11">
        <f t="shared" si="174"/>
        <v>0</v>
      </c>
      <c r="AG873" s="11">
        <f t="shared" si="175"/>
        <v>0</v>
      </c>
      <c r="AH873" s="11">
        <f t="shared" si="176"/>
        <v>0</v>
      </c>
      <c r="AI873" s="11">
        <f t="shared" si="177"/>
        <v>0</v>
      </c>
      <c r="AJ873" s="11">
        <f t="shared" si="178"/>
        <v>0</v>
      </c>
      <c r="AK873" s="11">
        <f t="shared" si="179"/>
        <v>0</v>
      </c>
      <c r="AL873" s="11" t="str">
        <f t="shared" si="180"/>
        <v/>
      </c>
      <c r="AM873" s="11" t="str">
        <f t="shared" si="181"/>
        <v/>
      </c>
      <c r="AN873" s="11" t="str">
        <f>IF(AND($O873=$B$4,OR($Q873="COMMUN",$Q873=$D$4),$R873="POS"),COUNTIFS($O$83:$O873,$B$4,$Q$83:$Q873,"COMMUN",$R$83:$R873,"POS")+COUNTIFS($O$83:$O873,$B$4,$Q$83:$Q873,$D$4,$R$83:$R873,"POS"),"")</f>
        <v/>
      </c>
      <c r="AO873" s="11" t="str">
        <f t="shared" si="182"/>
        <v/>
      </c>
      <c r="AP873" s="11" t="str">
        <f t="shared" si="183"/>
        <v/>
      </c>
      <c r="AQ873" s="11">
        <f t="shared" si="184"/>
        <v>0</v>
      </c>
    </row>
    <row r="874" spans="12:43" ht="21.95" customHeight="1">
      <c r="L874" s="46"/>
      <c r="M874" s="46"/>
      <c r="N874" s="44" t="s">
        <v>2434</v>
      </c>
      <c r="O874" s="44" t="s">
        <v>1126</v>
      </c>
      <c r="P874" s="44">
        <v>2</v>
      </c>
      <c r="Q874" s="44" t="s">
        <v>51</v>
      </c>
      <c r="R874" s="44" t="s">
        <v>52</v>
      </c>
      <c r="S874" s="44">
        <v>0</v>
      </c>
      <c r="T874" s="44">
        <v>0</v>
      </c>
      <c r="U874" s="44" t="s">
        <v>620</v>
      </c>
      <c r="V874" s="44" t="s">
        <v>2435</v>
      </c>
      <c r="W874" s="44"/>
      <c r="X874" s="44"/>
      <c r="Y874" s="44"/>
      <c r="Z874" s="44"/>
      <c r="AA874" s="44"/>
      <c r="AB874" s="44" t="s">
        <v>625</v>
      </c>
      <c r="AC874" s="44" t="s">
        <v>626</v>
      </c>
      <c r="AD874" s="44" t="s">
        <v>813</v>
      </c>
      <c r="AE874" s="44" t="s">
        <v>550</v>
      </c>
      <c r="AF874" s="11">
        <f t="shared" si="174"/>
        <v>0</v>
      </c>
      <c r="AG874" s="11">
        <f t="shared" si="175"/>
        <v>0</v>
      </c>
      <c r="AH874" s="11">
        <f t="shared" si="176"/>
        <v>0</v>
      </c>
      <c r="AI874" s="11">
        <f t="shared" si="177"/>
        <v>0</v>
      </c>
      <c r="AJ874" s="11">
        <f t="shared" si="178"/>
        <v>0</v>
      </c>
      <c r="AK874" s="11">
        <f t="shared" si="179"/>
        <v>0</v>
      </c>
      <c r="AL874" s="11" t="str">
        <f t="shared" si="180"/>
        <v/>
      </c>
      <c r="AM874" s="11" t="str">
        <f t="shared" si="181"/>
        <v/>
      </c>
      <c r="AN874" s="11" t="str">
        <f>IF(AND($O874=$B$4,OR($Q874="COMMUN",$Q874=$D$4),$R874="POS"),COUNTIFS($O$83:$O874,$B$4,$Q$83:$Q874,"COMMUN",$R$83:$R874,"POS")+COUNTIFS($O$83:$O874,$B$4,$Q$83:$Q874,$D$4,$R$83:$R874,"POS"),"")</f>
        <v/>
      </c>
      <c r="AO874" s="11" t="str">
        <f t="shared" si="182"/>
        <v/>
      </c>
      <c r="AP874" s="11" t="str">
        <f t="shared" si="183"/>
        <v/>
      </c>
      <c r="AQ874" s="11">
        <f t="shared" si="184"/>
        <v>0</v>
      </c>
    </row>
    <row r="875" spans="12:43" ht="21.95" customHeight="1">
      <c r="L875" s="46"/>
      <c r="M875" s="46"/>
      <c r="N875" s="44" t="s">
        <v>2436</v>
      </c>
      <c r="O875" s="44" t="s">
        <v>1126</v>
      </c>
      <c r="P875" s="44">
        <v>3</v>
      </c>
      <c r="Q875" s="44" t="s">
        <v>51</v>
      </c>
      <c r="R875" s="44" t="s">
        <v>52</v>
      </c>
      <c r="S875" s="44">
        <v>0</v>
      </c>
      <c r="T875" s="44">
        <v>0</v>
      </c>
      <c r="U875" s="44" t="s">
        <v>620</v>
      </c>
      <c r="V875" s="44" t="s">
        <v>2437</v>
      </c>
      <c r="W875" s="44"/>
      <c r="X875" s="44"/>
      <c r="Y875" s="44"/>
      <c r="Z875" s="44"/>
      <c r="AA875" s="44"/>
      <c r="AB875" s="44" t="s">
        <v>625</v>
      </c>
      <c r="AC875" s="44" t="s">
        <v>626</v>
      </c>
      <c r="AD875" s="44" t="s">
        <v>813</v>
      </c>
      <c r="AE875" s="44" t="s">
        <v>550</v>
      </c>
      <c r="AF875" s="11">
        <f t="shared" si="174"/>
        <v>0</v>
      </c>
      <c r="AG875" s="11">
        <f t="shared" si="175"/>
        <v>0</v>
      </c>
      <c r="AH875" s="11">
        <f t="shared" si="176"/>
        <v>0</v>
      </c>
      <c r="AI875" s="11">
        <f t="shared" si="177"/>
        <v>0</v>
      </c>
      <c r="AJ875" s="11">
        <f t="shared" si="178"/>
        <v>0</v>
      </c>
      <c r="AK875" s="11">
        <f t="shared" si="179"/>
        <v>0</v>
      </c>
      <c r="AL875" s="11" t="str">
        <f t="shared" si="180"/>
        <v/>
      </c>
      <c r="AM875" s="11" t="str">
        <f t="shared" si="181"/>
        <v/>
      </c>
      <c r="AN875" s="11" t="str">
        <f>IF(AND($O875=$B$4,OR($Q875="COMMUN",$Q875=$D$4),$R875="POS"),COUNTIFS($O$83:$O875,$B$4,$Q$83:$Q875,"COMMUN",$R$83:$R875,"POS")+COUNTIFS($O$83:$O875,$B$4,$Q$83:$Q875,$D$4,$R$83:$R875,"POS"),"")</f>
        <v/>
      </c>
      <c r="AO875" s="11" t="str">
        <f t="shared" si="182"/>
        <v/>
      </c>
      <c r="AP875" s="11" t="str">
        <f t="shared" si="183"/>
        <v/>
      </c>
      <c r="AQ875" s="11">
        <f t="shared" si="184"/>
        <v>0</v>
      </c>
    </row>
    <row r="876" spans="12:43" ht="21.95" customHeight="1">
      <c r="L876" s="46"/>
      <c r="M876" s="46"/>
      <c r="N876" s="44" t="s">
        <v>2438</v>
      </c>
      <c r="O876" s="44" t="s">
        <v>1126</v>
      </c>
      <c r="P876" s="44">
        <v>4</v>
      </c>
      <c r="Q876" s="44" t="s">
        <v>51</v>
      </c>
      <c r="R876" s="44" t="s">
        <v>52</v>
      </c>
      <c r="S876" s="44">
        <v>0</v>
      </c>
      <c r="T876" s="44">
        <v>0</v>
      </c>
      <c r="U876" s="44" t="s">
        <v>620</v>
      </c>
      <c r="V876" s="44" t="s">
        <v>2439</v>
      </c>
      <c r="W876" s="44"/>
      <c r="X876" s="44"/>
      <c r="Y876" s="44"/>
      <c r="Z876" s="44"/>
      <c r="AA876" s="44"/>
      <c r="AB876" s="44" t="s">
        <v>625</v>
      </c>
      <c r="AC876" s="44" t="s">
        <v>626</v>
      </c>
      <c r="AD876" s="44" t="s">
        <v>813</v>
      </c>
      <c r="AE876" s="44" t="s">
        <v>550</v>
      </c>
      <c r="AF876" s="11">
        <f t="shared" si="174"/>
        <v>0</v>
      </c>
      <c r="AG876" s="11">
        <f t="shared" si="175"/>
        <v>0</v>
      </c>
      <c r="AH876" s="11">
        <f t="shared" si="176"/>
        <v>0</v>
      </c>
      <c r="AI876" s="11">
        <f t="shared" si="177"/>
        <v>0</v>
      </c>
      <c r="AJ876" s="11">
        <f t="shared" si="178"/>
        <v>0</v>
      </c>
      <c r="AK876" s="11">
        <f t="shared" si="179"/>
        <v>0</v>
      </c>
      <c r="AL876" s="11" t="str">
        <f t="shared" si="180"/>
        <v/>
      </c>
      <c r="AM876" s="11" t="str">
        <f t="shared" si="181"/>
        <v/>
      </c>
      <c r="AN876" s="11" t="str">
        <f>IF(AND($O876=$B$4,OR($Q876="COMMUN",$Q876=$D$4),$R876="POS"),COUNTIFS($O$83:$O876,$B$4,$Q$83:$Q876,"COMMUN",$R$83:$R876,"POS")+COUNTIFS($O$83:$O876,$B$4,$Q$83:$Q876,$D$4,$R$83:$R876,"POS"),"")</f>
        <v/>
      </c>
      <c r="AO876" s="11" t="str">
        <f t="shared" si="182"/>
        <v/>
      </c>
      <c r="AP876" s="11" t="str">
        <f t="shared" si="183"/>
        <v/>
      </c>
      <c r="AQ876" s="11">
        <f t="shared" si="184"/>
        <v>0</v>
      </c>
    </row>
    <row r="877" spans="12:43" ht="21.95" customHeight="1">
      <c r="L877" s="46"/>
      <c r="M877" s="46"/>
      <c r="N877" s="44" t="s">
        <v>2440</v>
      </c>
      <c r="O877" s="44" t="s">
        <v>1126</v>
      </c>
      <c r="P877" s="44">
        <v>5</v>
      </c>
      <c r="Q877" s="44" t="s">
        <v>51</v>
      </c>
      <c r="R877" s="44" t="s">
        <v>52</v>
      </c>
      <c r="S877" s="44">
        <v>0</v>
      </c>
      <c r="T877" s="44">
        <v>0</v>
      </c>
      <c r="U877" s="44" t="s">
        <v>620</v>
      </c>
      <c r="V877" s="44" t="s">
        <v>2441</v>
      </c>
      <c r="W877" s="44"/>
      <c r="X877" s="44"/>
      <c r="Y877" s="44"/>
      <c r="Z877" s="44"/>
      <c r="AA877" s="44"/>
      <c r="AB877" s="44" t="s">
        <v>625</v>
      </c>
      <c r="AC877" s="44" t="s">
        <v>626</v>
      </c>
      <c r="AD877" s="44" t="s">
        <v>813</v>
      </c>
      <c r="AE877" s="44" t="s">
        <v>550</v>
      </c>
      <c r="AF877" s="11">
        <f t="shared" si="174"/>
        <v>0</v>
      </c>
      <c r="AG877" s="11">
        <f t="shared" si="175"/>
        <v>0</v>
      </c>
      <c r="AH877" s="11">
        <f t="shared" si="176"/>
        <v>0</v>
      </c>
      <c r="AI877" s="11">
        <f t="shared" si="177"/>
        <v>0</v>
      </c>
      <c r="AJ877" s="11">
        <f t="shared" si="178"/>
        <v>0</v>
      </c>
      <c r="AK877" s="11">
        <f t="shared" si="179"/>
        <v>0</v>
      </c>
      <c r="AL877" s="11" t="str">
        <f t="shared" si="180"/>
        <v/>
      </c>
      <c r="AM877" s="11" t="str">
        <f t="shared" si="181"/>
        <v/>
      </c>
      <c r="AN877" s="11" t="str">
        <f>IF(AND($O877=$B$4,OR($Q877="COMMUN",$Q877=$D$4),$R877="POS"),COUNTIFS($O$83:$O877,$B$4,$Q$83:$Q877,"COMMUN",$R$83:$R877,"POS")+COUNTIFS($O$83:$O877,$B$4,$Q$83:$Q877,$D$4,$R$83:$R877,"POS"),"")</f>
        <v/>
      </c>
      <c r="AO877" s="11" t="str">
        <f t="shared" si="182"/>
        <v/>
      </c>
      <c r="AP877" s="11" t="str">
        <f t="shared" si="183"/>
        <v/>
      </c>
      <c r="AQ877" s="11">
        <f t="shared" si="184"/>
        <v>0</v>
      </c>
    </row>
    <row r="878" spans="12:43" ht="21.95" customHeight="1">
      <c r="L878" s="46"/>
      <c r="M878" s="46"/>
      <c r="N878" s="44" t="s">
        <v>2442</v>
      </c>
      <c r="O878" s="44" t="s">
        <v>1129</v>
      </c>
      <c r="P878" s="44">
        <v>1</v>
      </c>
      <c r="Q878" s="44" t="s">
        <v>51</v>
      </c>
      <c r="R878" s="44" t="s">
        <v>52</v>
      </c>
      <c r="S878" s="44">
        <v>0</v>
      </c>
      <c r="T878" s="44">
        <v>0</v>
      </c>
      <c r="U878" s="44" t="s">
        <v>620</v>
      </c>
      <c r="V878" s="44" t="s">
        <v>2443</v>
      </c>
      <c r="W878" s="44"/>
      <c r="X878" s="44"/>
      <c r="Y878" s="44"/>
      <c r="Z878" s="44"/>
      <c r="AA878" s="44"/>
      <c r="AB878" s="44" t="s">
        <v>625</v>
      </c>
      <c r="AC878" s="44" t="s">
        <v>626</v>
      </c>
      <c r="AD878" s="44" t="s">
        <v>813</v>
      </c>
      <c r="AE878" s="44" t="s">
        <v>550</v>
      </c>
      <c r="AF878" s="11">
        <f t="shared" si="174"/>
        <v>0</v>
      </c>
      <c r="AG878" s="11">
        <f t="shared" si="175"/>
        <v>0</v>
      </c>
      <c r="AH878" s="11">
        <f t="shared" si="176"/>
        <v>0</v>
      </c>
      <c r="AI878" s="11">
        <f t="shared" si="177"/>
        <v>0</v>
      </c>
      <c r="AJ878" s="11">
        <f t="shared" si="178"/>
        <v>0</v>
      </c>
      <c r="AK878" s="11">
        <f t="shared" si="179"/>
        <v>0</v>
      </c>
      <c r="AL878" s="11" t="str">
        <f t="shared" si="180"/>
        <v/>
      </c>
      <c r="AM878" s="11" t="str">
        <f t="shared" si="181"/>
        <v/>
      </c>
      <c r="AN878" s="11" t="str">
        <f>IF(AND($O878=$B$4,OR($Q878="COMMUN",$Q878=$D$4),$R878="POS"),COUNTIFS($O$83:$O878,$B$4,$Q$83:$Q878,"COMMUN",$R$83:$R878,"POS")+COUNTIFS($O$83:$O878,$B$4,$Q$83:$Q878,$D$4,$R$83:$R878,"POS"),"")</f>
        <v/>
      </c>
      <c r="AO878" s="11" t="str">
        <f t="shared" si="182"/>
        <v/>
      </c>
      <c r="AP878" s="11" t="str">
        <f t="shared" si="183"/>
        <v/>
      </c>
      <c r="AQ878" s="11">
        <f t="shared" si="184"/>
        <v>0</v>
      </c>
    </row>
    <row r="879" spans="12:43" ht="21.95" customHeight="1">
      <c r="L879" s="46"/>
      <c r="M879" s="46"/>
      <c r="N879" s="44" t="s">
        <v>2444</v>
      </c>
      <c r="O879" s="44" t="s">
        <v>1129</v>
      </c>
      <c r="P879" s="44">
        <v>2</v>
      </c>
      <c r="Q879" s="44" t="s">
        <v>51</v>
      </c>
      <c r="R879" s="44" t="s">
        <v>52</v>
      </c>
      <c r="S879" s="44">
        <v>0</v>
      </c>
      <c r="T879" s="44">
        <v>0</v>
      </c>
      <c r="U879" s="44" t="s">
        <v>620</v>
      </c>
      <c r="V879" s="44" t="s">
        <v>2445</v>
      </c>
      <c r="W879" s="44"/>
      <c r="X879" s="44"/>
      <c r="Y879" s="44"/>
      <c r="Z879" s="44"/>
      <c r="AA879" s="44"/>
      <c r="AB879" s="44" t="s">
        <v>625</v>
      </c>
      <c r="AC879" s="44" t="s">
        <v>626</v>
      </c>
      <c r="AD879" s="44" t="s">
        <v>813</v>
      </c>
      <c r="AE879" s="44" t="s">
        <v>550</v>
      </c>
      <c r="AF879" s="11">
        <f t="shared" si="174"/>
        <v>0</v>
      </c>
      <c r="AG879" s="11">
        <f t="shared" si="175"/>
        <v>0</v>
      </c>
      <c r="AH879" s="11">
        <f t="shared" si="176"/>
        <v>0</v>
      </c>
      <c r="AI879" s="11">
        <f t="shared" si="177"/>
        <v>0</v>
      </c>
      <c r="AJ879" s="11">
        <f t="shared" si="178"/>
        <v>0</v>
      </c>
      <c r="AK879" s="11">
        <f t="shared" si="179"/>
        <v>0</v>
      </c>
      <c r="AL879" s="11" t="str">
        <f t="shared" si="180"/>
        <v/>
      </c>
      <c r="AM879" s="11" t="str">
        <f t="shared" si="181"/>
        <v/>
      </c>
      <c r="AN879" s="11" t="str">
        <f>IF(AND($O879=$B$4,OR($Q879="COMMUN",$Q879=$D$4),$R879="POS"),COUNTIFS($O$83:$O879,$B$4,$Q$83:$Q879,"COMMUN",$R$83:$R879,"POS")+COUNTIFS($O$83:$O879,$B$4,$Q$83:$Q879,$D$4,$R$83:$R879,"POS"),"")</f>
        <v/>
      </c>
      <c r="AO879" s="11" t="str">
        <f t="shared" si="182"/>
        <v/>
      </c>
      <c r="AP879" s="11" t="str">
        <f t="shared" si="183"/>
        <v/>
      </c>
      <c r="AQ879" s="11">
        <f t="shared" si="184"/>
        <v>0</v>
      </c>
    </row>
    <row r="880" spans="12:43" ht="21.95" customHeight="1">
      <c r="L880" s="46"/>
      <c r="M880" s="46"/>
      <c r="N880" s="44" t="s">
        <v>2446</v>
      </c>
      <c r="O880" s="44" t="s">
        <v>1129</v>
      </c>
      <c r="P880" s="44">
        <v>3</v>
      </c>
      <c r="Q880" s="44" t="s">
        <v>51</v>
      </c>
      <c r="R880" s="44" t="s">
        <v>52</v>
      </c>
      <c r="S880" s="44">
        <v>0</v>
      </c>
      <c r="T880" s="44">
        <v>0</v>
      </c>
      <c r="U880" s="44" t="s">
        <v>620</v>
      </c>
      <c r="V880" s="44" t="s">
        <v>2447</v>
      </c>
      <c r="W880" s="44"/>
      <c r="X880" s="44"/>
      <c r="Y880" s="44"/>
      <c r="Z880" s="44"/>
      <c r="AA880" s="44"/>
      <c r="AB880" s="44" t="s">
        <v>625</v>
      </c>
      <c r="AC880" s="44" t="s">
        <v>626</v>
      </c>
      <c r="AD880" s="44" t="s">
        <v>813</v>
      </c>
      <c r="AE880" s="44" t="s">
        <v>550</v>
      </c>
      <c r="AF880" s="11">
        <f t="shared" si="174"/>
        <v>0</v>
      </c>
      <c r="AG880" s="11">
        <f t="shared" si="175"/>
        <v>0</v>
      </c>
      <c r="AH880" s="11">
        <f t="shared" si="176"/>
        <v>0</v>
      </c>
      <c r="AI880" s="11">
        <f t="shared" si="177"/>
        <v>0</v>
      </c>
      <c r="AJ880" s="11">
        <f t="shared" si="178"/>
        <v>0</v>
      </c>
      <c r="AK880" s="11">
        <f t="shared" si="179"/>
        <v>0</v>
      </c>
      <c r="AL880" s="11" t="str">
        <f t="shared" si="180"/>
        <v/>
      </c>
      <c r="AM880" s="11" t="str">
        <f t="shared" si="181"/>
        <v/>
      </c>
      <c r="AN880" s="11" t="str">
        <f>IF(AND($O880=$B$4,OR($Q880="COMMUN",$Q880=$D$4),$R880="POS"),COUNTIFS($O$83:$O880,$B$4,$Q$83:$Q880,"COMMUN",$R$83:$R880,"POS")+COUNTIFS($O$83:$O880,$B$4,$Q$83:$Q880,$D$4,$R$83:$R880,"POS"),"")</f>
        <v/>
      </c>
      <c r="AO880" s="11" t="str">
        <f t="shared" si="182"/>
        <v/>
      </c>
      <c r="AP880" s="11" t="str">
        <f t="shared" si="183"/>
        <v/>
      </c>
      <c r="AQ880" s="11">
        <f t="shared" si="184"/>
        <v>0</v>
      </c>
    </row>
    <row r="881" spans="12:43" ht="21.95" customHeight="1">
      <c r="L881" s="46"/>
      <c r="M881" s="46"/>
      <c r="N881" s="44" t="s">
        <v>2448</v>
      </c>
      <c r="O881" s="44" t="s">
        <v>1129</v>
      </c>
      <c r="P881" s="44">
        <v>4</v>
      </c>
      <c r="Q881" s="44" t="s">
        <v>51</v>
      </c>
      <c r="R881" s="44" t="s">
        <v>52</v>
      </c>
      <c r="S881" s="44">
        <v>0</v>
      </c>
      <c r="T881" s="44">
        <v>0</v>
      </c>
      <c r="U881" s="44" t="s">
        <v>620</v>
      </c>
      <c r="V881" s="44" t="s">
        <v>2449</v>
      </c>
      <c r="W881" s="44"/>
      <c r="X881" s="44"/>
      <c r="Y881" s="44"/>
      <c r="Z881" s="44"/>
      <c r="AA881" s="44"/>
      <c r="AB881" s="44" t="s">
        <v>625</v>
      </c>
      <c r="AC881" s="44" t="s">
        <v>626</v>
      </c>
      <c r="AD881" s="44" t="s">
        <v>813</v>
      </c>
      <c r="AE881" s="44" t="s">
        <v>550</v>
      </c>
      <c r="AF881" s="11">
        <f t="shared" si="174"/>
        <v>0</v>
      </c>
      <c r="AG881" s="11">
        <f t="shared" si="175"/>
        <v>0</v>
      </c>
      <c r="AH881" s="11">
        <f t="shared" si="176"/>
        <v>0</v>
      </c>
      <c r="AI881" s="11">
        <f t="shared" si="177"/>
        <v>0</v>
      </c>
      <c r="AJ881" s="11">
        <f t="shared" si="178"/>
        <v>0</v>
      </c>
      <c r="AK881" s="11">
        <f t="shared" si="179"/>
        <v>0</v>
      </c>
      <c r="AL881" s="11" t="str">
        <f t="shared" si="180"/>
        <v/>
      </c>
      <c r="AM881" s="11" t="str">
        <f t="shared" si="181"/>
        <v/>
      </c>
      <c r="AN881" s="11" t="str">
        <f>IF(AND($O881=$B$4,OR($Q881="COMMUN",$Q881=$D$4),$R881="POS"),COUNTIFS($O$83:$O881,$B$4,$Q$83:$Q881,"COMMUN",$R$83:$R881,"POS")+COUNTIFS($O$83:$O881,$B$4,$Q$83:$Q881,$D$4,$R$83:$R881,"POS"),"")</f>
        <v/>
      </c>
      <c r="AO881" s="11" t="str">
        <f t="shared" si="182"/>
        <v/>
      </c>
      <c r="AP881" s="11" t="str">
        <f t="shared" si="183"/>
        <v/>
      </c>
      <c r="AQ881" s="11">
        <f t="shared" si="184"/>
        <v>0</v>
      </c>
    </row>
    <row r="882" spans="12:43" ht="21.95" customHeight="1">
      <c r="L882" s="46"/>
      <c r="M882" s="46"/>
      <c r="N882" s="44" t="s">
        <v>2450</v>
      </c>
      <c r="O882" s="44" t="s">
        <v>1129</v>
      </c>
      <c r="P882" s="44">
        <v>5</v>
      </c>
      <c r="Q882" s="44" t="s">
        <v>51</v>
      </c>
      <c r="R882" s="44" t="s">
        <v>52</v>
      </c>
      <c r="S882" s="44">
        <v>0</v>
      </c>
      <c r="T882" s="44">
        <v>0</v>
      </c>
      <c r="U882" s="44" t="s">
        <v>620</v>
      </c>
      <c r="V882" s="44" t="s">
        <v>2451</v>
      </c>
      <c r="W882" s="44"/>
      <c r="X882" s="44"/>
      <c r="Y882" s="44"/>
      <c r="Z882" s="44"/>
      <c r="AA882" s="44"/>
      <c r="AB882" s="44" t="s">
        <v>625</v>
      </c>
      <c r="AC882" s="44" t="s">
        <v>626</v>
      </c>
      <c r="AD882" s="44" t="s">
        <v>813</v>
      </c>
      <c r="AE882" s="44" t="s">
        <v>550</v>
      </c>
      <c r="AF882" s="11">
        <f t="shared" si="174"/>
        <v>0</v>
      </c>
      <c r="AG882" s="11">
        <f t="shared" si="175"/>
        <v>0</v>
      </c>
      <c r="AH882" s="11">
        <f t="shared" si="176"/>
        <v>0</v>
      </c>
      <c r="AI882" s="11">
        <f t="shared" si="177"/>
        <v>0</v>
      </c>
      <c r="AJ882" s="11">
        <f t="shared" si="178"/>
        <v>0</v>
      </c>
      <c r="AK882" s="11">
        <f t="shared" si="179"/>
        <v>0</v>
      </c>
      <c r="AL882" s="11" t="str">
        <f t="shared" si="180"/>
        <v/>
      </c>
      <c r="AM882" s="11" t="str">
        <f t="shared" si="181"/>
        <v/>
      </c>
      <c r="AN882" s="11" t="str">
        <f>IF(AND($O882=$B$4,OR($Q882="COMMUN",$Q882=$D$4),$R882="POS"),COUNTIFS($O$83:$O882,$B$4,$Q$83:$Q882,"COMMUN",$R$83:$R882,"POS")+COUNTIFS($O$83:$O882,$B$4,$Q$83:$Q882,$D$4,$R$83:$R882,"POS"),"")</f>
        <v/>
      </c>
      <c r="AO882" s="11" t="str">
        <f t="shared" si="182"/>
        <v/>
      </c>
      <c r="AP882" s="11" t="str">
        <f t="shared" si="183"/>
        <v/>
      </c>
      <c r="AQ882" s="11">
        <f t="shared" si="184"/>
        <v>0</v>
      </c>
    </row>
    <row r="883" spans="12:43" ht="21.95" customHeight="1">
      <c r="L883" s="46"/>
      <c r="M883" s="46"/>
      <c r="N883" s="44" t="s">
        <v>2452</v>
      </c>
      <c r="O883" s="44" t="s">
        <v>1132</v>
      </c>
      <c r="P883" s="44">
        <v>1</v>
      </c>
      <c r="Q883" s="44" t="s">
        <v>51</v>
      </c>
      <c r="R883" s="44" t="s">
        <v>52</v>
      </c>
      <c r="S883" s="44">
        <v>0</v>
      </c>
      <c r="T883" s="44">
        <v>0</v>
      </c>
      <c r="U883" s="44" t="s">
        <v>620</v>
      </c>
      <c r="V883" s="44" t="s">
        <v>2453</v>
      </c>
      <c r="W883" s="44"/>
      <c r="X883" s="44"/>
      <c r="Y883" s="44"/>
      <c r="Z883" s="44"/>
      <c r="AA883" s="44"/>
      <c r="AB883" s="44" t="s">
        <v>625</v>
      </c>
      <c r="AC883" s="44" t="s">
        <v>626</v>
      </c>
      <c r="AD883" s="44" t="s">
        <v>813</v>
      </c>
      <c r="AE883" s="44" t="s">
        <v>550</v>
      </c>
      <c r="AF883" s="11">
        <f t="shared" si="174"/>
        <v>0</v>
      </c>
      <c r="AG883" s="11">
        <f t="shared" si="175"/>
        <v>0</v>
      </c>
      <c r="AH883" s="11">
        <f t="shared" si="176"/>
        <v>0</v>
      </c>
      <c r="AI883" s="11">
        <f t="shared" si="177"/>
        <v>0</v>
      </c>
      <c r="AJ883" s="11">
        <f t="shared" si="178"/>
        <v>0</v>
      </c>
      <c r="AK883" s="11">
        <f t="shared" si="179"/>
        <v>0</v>
      </c>
      <c r="AL883" s="11" t="str">
        <f t="shared" si="180"/>
        <v/>
      </c>
      <c r="AM883" s="11" t="str">
        <f t="shared" si="181"/>
        <v/>
      </c>
      <c r="AN883" s="11" t="str">
        <f>IF(AND($O883=$B$4,OR($Q883="COMMUN",$Q883=$D$4),$R883="POS"),COUNTIFS($O$83:$O883,$B$4,$Q$83:$Q883,"COMMUN",$R$83:$R883,"POS")+COUNTIFS($O$83:$O883,$B$4,$Q$83:$Q883,$D$4,$R$83:$R883,"POS"),"")</f>
        <v/>
      </c>
      <c r="AO883" s="11" t="str">
        <f t="shared" si="182"/>
        <v/>
      </c>
      <c r="AP883" s="11" t="str">
        <f t="shared" si="183"/>
        <v/>
      </c>
      <c r="AQ883" s="11">
        <f t="shared" si="184"/>
        <v>0</v>
      </c>
    </row>
    <row r="884" spans="12:43" ht="21.95" customHeight="1">
      <c r="L884" s="46"/>
      <c r="M884" s="46"/>
      <c r="N884" s="44" t="s">
        <v>2454</v>
      </c>
      <c r="O884" s="44" t="s">
        <v>1132</v>
      </c>
      <c r="P884" s="44">
        <v>2</v>
      </c>
      <c r="Q884" s="44" t="s">
        <v>51</v>
      </c>
      <c r="R884" s="44" t="s">
        <v>52</v>
      </c>
      <c r="S884" s="44">
        <v>0</v>
      </c>
      <c r="T884" s="44">
        <v>0</v>
      </c>
      <c r="U884" s="44" t="s">
        <v>620</v>
      </c>
      <c r="V884" s="44" t="s">
        <v>2455</v>
      </c>
      <c r="W884" s="44"/>
      <c r="X884" s="44"/>
      <c r="Y884" s="44"/>
      <c r="Z884" s="44"/>
      <c r="AA884" s="44"/>
      <c r="AB884" s="44" t="s">
        <v>625</v>
      </c>
      <c r="AC884" s="44" t="s">
        <v>626</v>
      </c>
      <c r="AD884" s="44" t="s">
        <v>813</v>
      </c>
      <c r="AE884" s="44" t="s">
        <v>550</v>
      </c>
      <c r="AF884" s="11">
        <f t="shared" si="174"/>
        <v>0</v>
      </c>
      <c r="AG884" s="11">
        <f t="shared" si="175"/>
        <v>0</v>
      </c>
      <c r="AH884" s="11">
        <f t="shared" si="176"/>
        <v>0</v>
      </c>
      <c r="AI884" s="11">
        <f t="shared" si="177"/>
        <v>0</v>
      </c>
      <c r="AJ884" s="11">
        <f t="shared" si="178"/>
        <v>0</v>
      </c>
      <c r="AK884" s="11">
        <f t="shared" si="179"/>
        <v>0</v>
      </c>
      <c r="AL884" s="11" t="str">
        <f t="shared" si="180"/>
        <v/>
      </c>
      <c r="AM884" s="11" t="str">
        <f t="shared" si="181"/>
        <v/>
      </c>
      <c r="AN884" s="11" t="str">
        <f>IF(AND($O884=$B$4,OR($Q884="COMMUN",$Q884=$D$4),$R884="POS"),COUNTIFS($O$83:$O884,$B$4,$Q$83:$Q884,"COMMUN",$R$83:$R884,"POS")+COUNTIFS($O$83:$O884,$B$4,$Q$83:$Q884,$D$4,$R$83:$R884,"POS"),"")</f>
        <v/>
      </c>
      <c r="AO884" s="11" t="str">
        <f t="shared" si="182"/>
        <v/>
      </c>
      <c r="AP884" s="11" t="str">
        <f t="shared" si="183"/>
        <v/>
      </c>
      <c r="AQ884" s="11">
        <f t="shared" si="184"/>
        <v>0</v>
      </c>
    </row>
    <row r="885" spans="12:43" ht="21.95" customHeight="1">
      <c r="L885" s="46"/>
      <c r="M885" s="46"/>
      <c r="N885" s="44" t="s">
        <v>2456</v>
      </c>
      <c r="O885" s="44" t="s">
        <v>1132</v>
      </c>
      <c r="P885" s="44">
        <v>3</v>
      </c>
      <c r="Q885" s="44" t="s">
        <v>51</v>
      </c>
      <c r="R885" s="44" t="s">
        <v>52</v>
      </c>
      <c r="S885" s="44">
        <v>0</v>
      </c>
      <c r="T885" s="44">
        <v>0</v>
      </c>
      <c r="U885" s="44" t="s">
        <v>620</v>
      </c>
      <c r="V885" s="44" t="s">
        <v>2457</v>
      </c>
      <c r="W885" s="44"/>
      <c r="X885" s="44"/>
      <c r="Y885" s="44"/>
      <c r="Z885" s="44"/>
      <c r="AA885" s="44"/>
      <c r="AB885" s="44" t="s">
        <v>625</v>
      </c>
      <c r="AC885" s="44" t="s">
        <v>626</v>
      </c>
      <c r="AD885" s="44" t="s">
        <v>813</v>
      </c>
      <c r="AE885" s="44" t="s">
        <v>550</v>
      </c>
      <c r="AF885" s="11">
        <f t="shared" si="174"/>
        <v>0</v>
      </c>
      <c r="AG885" s="11">
        <f t="shared" si="175"/>
        <v>0</v>
      </c>
      <c r="AH885" s="11">
        <f t="shared" si="176"/>
        <v>0</v>
      </c>
      <c r="AI885" s="11">
        <f t="shared" si="177"/>
        <v>0</v>
      </c>
      <c r="AJ885" s="11">
        <f t="shared" si="178"/>
        <v>0</v>
      </c>
      <c r="AK885" s="11">
        <f t="shared" si="179"/>
        <v>0</v>
      </c>
      <c r="AL885" s="11" t="str">
        <f t="shared" si="180"/>
        <v/>
      </c>
      <c r="AM885" s="11" t="str">
        <f t="shared" si="181"/>
        <v/>
      </c>
      <c r="AN885" s="11" t="str">
        <f>IF(AND($O885=$B$4,OR($Q885="COMMUN",$Q885=$D$4),$R885="POS"),COUNTIFS($O$83:$O885,$B$4,$Q$83:$Q885,"COMMUN",$R$83:$R885,"POS")+COUNTIFS($O$83:$O885,$B$4,$Q$83:$Q885,$D$4,$R$83:$R885,"POS"),"")</f>
        <v/>
      </c>
      <c r="AO885" s="11" t="str">
        <f t="shared" si="182"/>
        <v/>
      </c>
      <c r="AP885" s="11" t="str">
        <f t="shared" si="183"/>
        <v/>
      </c>
      <c r="AQ885" s="11">
        <f t="shared" si="184"/>
        <v>0</v>
      </c>
    </row>
    <row r="886" spans="12:43" ht="21.95" customHeight="1">
      <c r="L886" s="46"/>
      <c r="M886" s="46"/>
      <c r="N886" s="44" t="s">
        <v>2458</v>
      </c>
      <c r="O886" s="44" t="s">
        <v>1132</v>
      </c>
      <c r="P886" s="44">
        <v>4</v>
      </c>
      <c r="Q886" s="44" t="s">
        <v>51</v>
      </c>
      <c r="R886" s="44" t="s">
        <v>52</v>
      </c>
      <c r="S886" s="44">
        <v>0</v>
      </c>
      <c r="T886" s="44">
        <v>0</v>
      </c>
      <c r="U886" s="44" t="s">
        <v>620</v>
      </c>
      <c r="V886" s="44" t="s">
        <v>2459</v>
      </c>
      <c r="W886" s="44"/>
      <c r="X886" s="44"/>
      <c r="Y886" s="44"/>
      <c r="Z886" s="44"/>
      <c r="AA886" s="44"/>
      <c r="AB886" s="44" t="s">
        <v>625</v>
      </c>
      <c r="AC886" s="44" t="s">
        <v>626</v>
      </c>
      <c r="AD886" s="44" t="s">
        <v>813</v>
      </c>
      <c r="AE886" s="44" t="s">
        <v>550</v>
      </c>
      <c r="AF886" s="11">
        <f t="shared" si="174"/>
        <v>0</v>
      </c>
      <c r="AG886" s="11">
        <f t="shared" si="175"/>
        <v>0</v>
      </c>
      <c r="AH886" s="11">
        <f t="shared" si="176"/>
        <v>0</v>
      </c>
      <c r="AI886" s="11">
        <f t="shared" si="177"/>
        <v>0</v>
      </c>
      <c r="AJ886" s="11">
        <f t="shared" si="178"/>
        <v>0</v>
      </c>
      <c r="AK886" s="11">
        <f t="shared" si="179"/>
        <v>0</v>
      </c>
      <c r="AL886" s="11" t="str">
        <f t="shared" si="180"/>
        <v/>
      </c>
      <c r="AM886" s="11" t="str">
        <f t="shared" si="181"/>
        <v/>
      </c>
      <c r="AN886" s="11" t="str">
        <f>IF(AND($O886=$B$4,OR($Q886="COMMUN",$Q886=$D$4),$R886="POS"),COUNTIFS($O$83:$O886,$B$4,$Q$83:$Q886,"COMMUN",$R$83:$R886,"POS")+COUNTIFS($O$83:$O886,$B$4,$Q$83:$Q886,$D$4,$R$83:$R886,"POS"),"")</f>
        <v/>
      </c>
      <c r="AO886" s="11" t="str">
        <f t="shared" si="182"/>
        <v/>
      </c>
      <c r="AP886" s="11" t="str">
        <f t="shared" si="183"/>
        <v/>
      </c>
      <c r="AQ886" s="11">
        <f t="shared" si="184"/>
        <v>0</v>
      </c>
    </row>
    <row r="887" spans="12:43" ht="21.95" customHeight="1">
      <c r="L887" s="46"/>
      <c r="M887" s="46"/>
      <c r="N887" s="44" t="s">
        <v>2460</v>
      </c>
      <c r="O887" s="44" t="s">
        <v>1132</v>
      </c>
      <c r="P887" s="44">
        <v>5</v>
      </c>
      <c r="Q887" s="44" t="s">
        <v>51</v>
      </c>
      <c r="R887" s="44" t="s">
        <v>52</v>
      </c>
      <c r="S887" s="44">
        <v>0</v>
      </c>
      <c r="T887" s="44">
        <v>0</v>
      </c>
      <c r="U887" s="44" t="s">
        <v>620</v>
      </c>
      <c r="V887" s="44" t="s">
        <v>2461</v>
      </c>
      <c r="W887" s="44"/>
      <c r="X887" s="44"/>
      <c r="Y887" s="44"/>
      <c r="Z887" s="44"/>
      <c r="AA887" s="44"/>
      <c r="AB887" s="44" t="s">
        <v>625</v>
      </c>
      <c r="AC887" s="44" t="s">
        <v>626</v>
      </c>
      <c r="AD887" s="44" t="s">
        <v>813</v>
      </c>
      <c r="AE887" s="44" t="s">
        <v>550</v>
      </c>
      <c r="AF887" s="11">
        <f t="shared" si="174"/>
        <v>0</v>
      </c>
      <c r="AG887" s="11">
        <f t="shared" si="175"/>
        <v>0</v>
      </c>
      <c r="AH887" s="11">
        <f t="shared" si="176"/>
        <v>0</v>
      </c>
      <c r="AI887" s="11">
        <f t="shared" si="177"/>
        <v>0</v>
      </c>
      <c r="AJ887" s="11">
        <f t="shared" si="178"/>
        <v>0</v>
      </c>
      <c r="AK887" s="11">
        <f t="shared" si="179"/>
        <v>0</v>
      </c>
      <c r="AL887" s="11" t="str">
        <f t="shared" si="180"/>
        <v/>
      </c>
      <c r="AM887" s="11" t="str">
        <f t="shared" si="181"/>
        <v/>
      </c>
      <c r="AN887" s="11" t="str">
        <f>IF(AND($O887=$B$4,OR($Q887="COMMUN",$Q887=$D$4),$R887="POS"),COUNTIFS($O$83:$O887,$B$4,$Q$83:$Q887,"COMMUN",$R$83:$R887,"POS")+COUNTIFS($O$83:$O887,$B$4,$Q$83:$Q887,$D$4,$R$83:$R887,"POS"),"")</f>
        <v/>
      </c>
      <c r="AO887" s="11" t="str">
        <f t="shared" si="182"/>
        <v/>
      </c>
      <c r="AP887" s="11" t="str">
        <f t="shared" si="183"/>
        <v/>
      </c>
      <c r="AQ887" s="11">
        <f t="shared" si="184"/>
        <v>0</v>
      </c>
    </row>
    <row r="888" spans="12:43" ht="21.95" customHeight="1">
      <c r="L888" s="46"/>
      <c r="M888" s="46"/>
      <c r="N888" s="44" t="s">
        <v>2462</v>
      </c>
      <c r="O888" s="44" t="s">
        <v>1135</v>
      </c>
      <c r="P888" s="44">
        <v>1</v>
      </c>
      <c r="Q888" s="44" t="s">
        <v>51</v>
      </c>
      <c r="R888" s="44" t="s">
        <v>52</v>
      </c>
      <c r="S888" s="44">
        <v>0</v>
      </c>
      <c r="T888" s="44">
        <v>0</v>
      </c>
      <c r="U888" s="44" t="s">
        <v>620</v>
      </c>
      <c r="V888" s="44" t="s">
        <v>2463</v>
      </c>
      <c r="W888" s="44"/>
      <c r="X888" s="44"/>
      <c r="Y888" s="44"/>
      <c r="Z888" s="44"/>
      <c r="AA888" s="44"/>
      <c r="AB888" s="44" t="s">
        <v>625</v>
      </c>
      <c r="AC888" s="44" t="s">
        <v>626</v>
      </c>
      <c r="AD888" s="44" t="s">
        <v>813</v>
      </c>
      <c r="AE888" s="44" t="s">
        <v>550</v>
      </c>
      <c r="AF888" s="11">
        <f t="shared" si="174"/>
        <v>0</v>
      </c>
      <c r="AG888" s="11">
        <f t="shared" si="175"/>
        <v>0</v>
      </c>
      <c r="AH888" s="11">
        <f t="shared" si="176"/>
        <v>0</v>
      </c>
      <c r="AI888" s="11">
        <f t="shared" si="177"/>
        <v>0</v>
      </c>
      <c r="AJ888" s="11">
        <f t="shared" si="178"/>
        <v>0</v>
      </c>
      <c r="AK888" s="11">
        <f t="shared" si="179"/>
        <v>0</v>
      </c>
      <c r="AL888" s="11" t="str">
        <f t="shared" si="180"/>
        <v/>
      </c>
      <c r="AM888" s="11" t="str">
        <f t="shared" si="181"/>
        <v/>
      </c>
      <c r="AN888" s="11" t="str">
        <f>IF(AND($O888=$B$4,OR($Q888="COMMUN",$Q888=$D$4),$R888="POS"),COUNTIFS($O$83:$O888,$B$4,$Q$83:$Q888,"COMMUN",$R$83:$R888,"POS")+COUNTIFS($O$83:$O888,$B$4,$Q$83:$Q888,$D$4,$R$83:$R888,"POS"),"")</f>
        <v/>
      </c>
      <c r="AO888" s="11" t="str">
        <f t="shared" si="182"/>
        <v/>
      </c>
      <c r="AP888" s="11" t="str">
        <f t="shared" si="183"/>
        <v/>
      </c>
      <c r="AQ888" s="11">
        <f t="shared" si="184"/>
        <v>0</v>
      </c>
    </row>
    <row r="889" spans="12:43" ht="21.95" customHeight="1">
      <c r="L889" s="46"/>
      <c r="M889" s="46"/>
      <c r="N889" s="44" t="s">
        <v>2464</v>
      </c>
      <c r="O889" s="44" t="s">
        <v>1135</v>
      </c>
      <c r="P889" s="44">
        <v>2</v>
      </c>
      <c r="Q889" s="44" t="s">
        <v>51</v>
      </c>
      <c r="R889" s="44" t="s">
        <v>52</v>
      </c>
      <c r="S889" s="44">
        <v>0</v>
      </c>
      <c r="T889" s="44">
        <v>0</v>
      </c>
      <c r="U889" s="44" t="s">
        <v>620</v>
      </c>
      <c r="V889" s="44" t="s">
        <v>2465</v>
      </c>
      <c r="W889" s="44"/>
      <c r="X889" s="44"/>
      <c r="Y889" s="44"/>
      <c r="Z889" s="44"/>
      <c r="AA889" s="44"/>
      <c r="AB889" s="44" t="s">
        <v>625</v>
      </c>
      <c r="AC889" s="44" t="s">
        <v>626</v>
      </c>
      <c r="AD889" s="44" t="s">
        <v>813</v>
      </c>
      <c r="AE889" s="44" t="s">
        <v>550</v>
      </c>
      <c r="AF889" s="11">
        <f t="shared" si="174"/>
        <v>0</v>
      </c>
      <c r="AG889" s="11">
        <f t="shared" si="175"/>
        <v>0</v>
      </c>
      <c r="AH889" s="11">
        <f t="shared" si="176"/>
        <v>0</v>
      </c>
      <c r="AI889" s="11">
        <f t="shared" si="177"/>
        <v>0</v>
      </c>
      <c r="AJ889" s="11">
        <f t="shared" si="178"/>
        <v>0</v>
      </c>
      <c r="AK889" s="11">
        <f t="shared" si="179"/>
        <v>0</v>
      </c>
      <c r="AL889" s="11" t="str">
        <f t="shared" si="180"/>
        <v/>
      </c>
      <c r="AM889" s="11" t="str">
        <f t="shared" si="181"/>
        <v/>
      </c>
      <c r="AN889" s="11" t="str">
        <f>IF(AND($O889=$B$4,OR($Q889="COMMUN",$Q889=$D$4),$R889="POS"),COUNTIFS($O$83:$O889,$B$4,$Q$83:$Q889,"COMMUN",$R$83:$R889,"POS")+COUNTIFS($O$83:$O889,$B$4,$Q$83:$Q889,$D$4,$R$83:$R889,"POS"),"")</f>
        <v/>
      </c>
      <c r="AO889" s="11" t="str">
        <f t="shared" si="182"/>
        <v/>
      </c>
      <c r="AP889" s="11" t="str">
        <f t="shared" si="183"/>
        <v/>
      </c>
      <c r="AQ889" s="11">
        <f t="shared" si="184"/>
        <v>0</v>
      </c>
    </row>
    <row r="890" spans="12:43" ht="21.95" customHeight="1">
      <c r="L890" s="46"/>
      <c r="M890" s="46"/>
      <c r="N890" s="44" t="s">
        <v>2466</v>
      </c>
      <c r="O890" s="44" t="s">
        <v>1135</v>
      </c>
      <c r="P890" s="44">
        <v>3</v>
      </c>
      <c r="Q890" s="44" t="s">
        <v>51</v>
      </c>
      <c r="R890" s="44" t="s">
        <v>52</v>
      </c>
      <c r="S890" s="44">
        <v>0</v>
      </c>
      <c r="T890" s="44">
        <v>0</v>
      </c>
      <c r="U890" s="44" t="s">
        <v>620</v>
      </c>
      <c r="V890" s="44" t="s">
        <v>2467</v>
      </c>
      <c r="W890" s="44"/>
      <c r="X890" s="44"/>
      <c r="Y890" s="44"/>
      <c r="Z890" s="44"/>
      <c r="AA890" s="44"/>
      <c r="AB890" s="44" t="s">
        <v>625</v>
      </c>
      <c r="AC890" s="44" t="s">
        <v>626</v>
      </c>
      <c r="AD890" s="44" t="s">
        <v>813</v>
      </c>
      <c r="AE890" s="44" t="s">
        <v>550</v>
      </c>
      <c r="AF890" s="11">
        <f t="shared" si="174"/>
        <v>0</v>
      </c>
      <c r="AG890" s="11">
        <f t="shared" si="175"/>
        <v>0</v>
      </c>
      <c r="AH890" s="11">
        <f t="shared" si="176"/>
        <v>0</v>
      </c>
      <c r="AI890" s="11">
        <f t="shared" si="177"/>
        <v>0</v>
      </c>
      <c r="AJ890" s="11">
        <f t="shared" si="178"/>
        <v>0</v>
      </c>
      <c r="AK890" s="11">
        <f t="shared" si="179"/>
        <v>0</v>
      </c>
      <c r="AL890" s="11" t="str">
        <f t="shared" si="180"/>
        <v/>
      </c>
      <c r="AM890" s="11" t="str">
        <f t="shared" si="181"/>
        <v/>
      </c>
      <c r="AN890" s="11" t="str">
        <f>IF(AND($O890=$B$4,OR($Q890="COMMUN",$Q890=$D$4),$R890="POS"),COUNTIFS($O$83:$O890,$B$4,$Q$83:$Q890,"COMMUN",$R$83:$R890,"POS")+COUNTIFS($O$83:$O890,$B$4,$Q$83:$Q890,$D$4,$R$83:$R890,"POS"),"")</f>
        <v/>
      </c>
      <c r="AO890" s="11" t="str">
        <f t="shared" si="182"/>
        <v/>
      </c>
      <c r="AP890" s="11" t="str">
        <f t="shared" si="183"/>
        <v/>
      </c>
      <c r="AQ890" s="11">
        <f t="shared" si="184"/>
        <v>0</v>
      </c>
    </row>
    <row r="891" spans="12:43" ht="21.95" customHeight="1">
      <c r="L891" s="46"/>
      <c r="M891" s="46"/>
      <c r="N891" s="44" t="s">
        <v>2468</v>
      </c>
      <c r="O891" s="44" t="s">
        <v>1135</v>
      </c>
      <c r="P891" s="44">
        <v>4</v>
      </c>
      <c r="Q891" s="44" t="s">
        <v>51</v>
      </c>
      <c r="R891" s="44" t="s">
        <v>52</v>
      </c>
      <c r="S891" s="44">
        <v>0</v>
      </c>
      <c r="T891" s="44">
        <v>0</v>
      </c>
      <c r="U891" s="44" t="s">
        <v>620</v>
      </c>
      <c r="V891" s="44" t="s">
        <v>2469</v>
      </c>
      <c r="W891" s="44"/>
      <c r="X891" s="44"/>
      <c r="Y891" s="44"/>
      <c r="Z891" s="44"/>
      <c r="AA891" s="44"/>
      <c r="AB891" s="44" t="s">
        <v>625</v>
      </c>
      <c r="AC891" s="44" t="s">
        <v>626</v>
      </c>
      <c r="AD891" s="44" t="s">
        <v>813</v>
      </c>
      <c r="AE891" s="44" t="s">
        <v>550</v>
      </c>
      <c r="AF891" s="11">
        <f t="shared" si="174"/>
        <v>0</v>
      </c>
      <c r="AG891" s="11">
        <f t="shared" si="175"/>
        <v>0</v>
      </c>
      <c r="AH891" s="11">
        <f t="shared" si="176"/>
        <v>0</v>
      </c>
      <c r="AI891" s="11">
        <f t="shared" si="177"/>
        <v>0</v>
      </c>
      <c r="AJ891" s="11">
        <f t="shared" si="178"/>
        <v>0</v>
      </c>
      <c r="AK891" s="11">
        <f t="shared" si="179"/>
        <v>0</v>
      </c>
      <c r="AL891" s="11" t="str">
        <f t="shared" si="180"/>
        <v/>
      </c>
      <c r="AM891" s="11" t="str">
        <f t="shared" si="181"/>
        <v/>
      </c>
      <c r="AN891" s="11" t="str">
        <f>IF(AND($O891=$B$4,OR($Q891="COMMUN",$Q891=$D$4),$R891="POS"),COUNTIFS($O$83:$O891,$B$4,$Q$83:$Q891,"COMMUN",$R$83:$R891,"POS")+COUNTIFS($O$83:$O891,$B$4,$Q$83:$Q891,$D$4,$R$83:$R891,"POS"),"")</f>
        <v/>
      </c>
      <c r="AO891" s="11" t="str">
        <f t="shared" si="182"/>
        <v/>
      </c>
      <c r="AP891" s="11" t="str">
        <f t="shared" si="183"/>
        <v/>
      </c>
      <c r="AQ891" s="11">
        <f t="shared" si="184"/>
        <v>0</v>
      </c>
    </row>
    <row r="892" spans="12:43" ht="21.95" customHeight="1">
      <c r="L892" s="46"/>
      <c r="M892" s="46"/>
      <c r="N892" s="44" t="s">
        <v>2470</v>
      </c>
      <c r="O892" s="44" t="s">
        <v>1135</v>
      </c>
      <c r="P892" s="44">
        <v>5</v>
      </c>
      <c r="Q892" s="44" t="s">
        <v>51</v>
      </c>
      <c r="R892" s="44" t="s">
        <v>52</v>
      </c>
      <c r="S892" s="44">
        <v>0</v>
      </c>
      <c r="T892" s="44">
        <v>0</v>
      </c>
      <c r="U892" s="44" t="s">
        <v>620</v>
      </c>
      <c r="V892" s="44" t="s">
        <v>2471</v>
      </c>
      <c r="W892" s="44"/>
      <c r="X892" s="44"/>
      <c r="Y892" s="44"/>
      <c r="Z892" s="44"/>
      <c r="AA892" s="44"/>
      <c r="AB892" s="44" t="s">
        <v>625</v>
      </c>
      <c r="AC892" s="44" t="s">
        <v>626</v>
      </c>
      <c r="AD892" s="44" t="s">
        <v>813</v>
      </c>
      <c r="AE892" s="44" t="s">
        <v>550</v>
      </c>
      <c r="AF892" s="11">
        <f t="shared" si="174"/>
        <v>0</v>
      </c>
      <c r="AG892" s="11">
        <f t="shared" si="175"/>
        <v>0</v>
      </c>
      <c r="AH892" s="11">
        <f t="shared" si="176"/>
        <v>0</v>
      </c>
      <c r="AI892" s="11">
        <f t="shared" si="177"/>
        <v>0</v>
      </c>
      <c r="AJ892" s="11">
        <f t="shared" si="178"/>
        <v>0</v>
      </c>
      <c r="AK892" s="11">
        <f t="shared" si="179"/>
        <v>0</v>
      </c>
      <c r="AL892" s="11" t="str">
        <f t="shared" si="180"/>
        <v/>
      </c>
      <c r="AM892" s="11" t="str">
        <f t="shared" si="181"/>
        <v/>
      </c>
      <c r="AN892" s="11" t="str">
        <f>IF(AND($O892=$B$4,OR($Q892="COMMUN",$Q892=$D$4),$R892="POS"),COUNTIFS($O$83:$O892,$B$4,$Q$83:$Q892,"COMMUN",$R$83:$R892,"POS")+COUNTIFS($O$83:$O892,$B$4,$Q$83:$Q892,$D$4,$R$83:$R892,"POS"),"")</f>
        <v/>
      </c>
      <c r="AO892" s="11" t="str">
        <f t="shared" si="182"/>
        <v/>
      </c>
      <c r="AP892" s="11" t="str">
        <f t="shared" si="183"/>
        <v/>
      </c>
      <c r="AQ892" s="11">
        <f t="shared" si="184"/>
        <v>0</v>
      </c>
    </row>
    <row r="893" spans="12:43" ht="21.95" customHeight="1">
      <c r="L893" s="46"/>
      <c r="M893" s="46"/>
      <c r="N893" s="44" t="s">
        <v>2472</v>
      </c>
      <c r="O893" s="44" t="s">
        <v>1138</v>
      </c>
      <c r="P893" s="44">
        <v>1</v>
      </c>
      <c r="Q893" s="44" t="s">
        <v>51</v>
      </c>
      <c r="R893" s="44" t="s">
        <v>52</v>
      </c>
      <c r="S893" s="44">
        <v>0</v>
      </c>
      <c r="T893" s="44">
        <v>0</v>
      </c>
      <c r="U893" s="44" t="s">
        <v>620</v>
      </c>
      <c r="V893" s="44" t="s">
        <v>2473</v>
      </c>
      <c r="W893" s="44"/>
      <c r="X893" s="44"/>
      <c r="Y893" s="44"/>
      <c r="Z893" s="44"/>
      <c r="AA893" s="44"/>
      <c r="AB893" s="44" t="s">
        <v>625</v>
      </c>
      <c r="AC893" s="44" t="s">
        <v>626</v>
      </c>
      <c r="AD893" s="44" t="s">
        <v>813</v>
      </c>
      <c r="AE893" s="44" t="s">
        <v>550</v>
      </c>
      <c r="AF893" s="11">
        <f t="shared" si="174"/>
        <v>0</v>
      </c>
      <c r="AG893" s="11">
        <f t="shared" si="175"/>
        <v>0</v>
      </c>
      <c r="AH893" s="11">
        <f t="shared" si="176"/>
        <v>0</v>
      </c>
      <c r="AI893" s="11">
        <f t="shared" si="177"/>
        <v>0</v>
      </c>
      <c r="AJ893" s="11">
        <f t="shared" si="178"/>
        <v>0</v>
      </c>
      <c r="AK893" s="11">
        <f t="shared" si="179"/>
        <v>0</v>
      </c>
      <c r="AL893" s="11" t="str">
        <f t="shared" si="180"/>
        <v/>
      </c>
      <c r="AM893" s="11" t="str">
        <f t="shared" si="181"/>
        <v/>
      </c>
      <c r="AN893" s="11" t="str">
        <f>IF(AND($O893=$B$4,OR($Q893="COMMUN",$Q893=$D$4),$R893="POS"),COUNTIFS($O$83:$O893,$B$4,$Q$83:$Q893,"COMMUN",$R$83:$R893,"POS")+COUNTIFS($O$83:$O893,$B$4,$Q$83:$Q893,$D$4,$R$83:$R893,"POS"),"")</f>
        <v/>
      </c>
      <c r="AO893" s="11" t="str">
        <f t="shared" si="182"/>
        <v/>
      </c>
      <c r="AP893" s="11" t="str">
        <f t="shared" si="183"/>
        <v/>
      </c>
      <c r="AQ893" s="11">
        <f t="shared" si="184"/>
        <v>0</v>
      </c>
    </row>
    <row r="894" spans="12:43" ht="21.95" customHeight="1">
      <c r="L894" s="46"/>
      <c r="M894" s="46"/>
      <c r="N894" s="44" t="s">
        <v>2474</v>
      </c>
      <c r="O894" s="44" t="s">
        <v>1138</v>
      </c>
      <c r="P894" s="44">
        <v>2</v>
      </c>
      <c r="Q894" s="44" t="s">
        <v>51</v>
      </c>
      <c r="R894" s="44" t="s">
        <v>52</v>
      </c>
      <c r="S894" s="44">
        <v>0</v>
      </c>
      <c r="T894" s="44">
        <v>0</v>
      </c>
      <c r="U894" s="44" t="s">
        <v>620</v>
      </c>
      <c r="V894" s="44" t="s">
        <v>2475</v>
      </c>
      <c r="W894" s="44"/>
      <c r="X894" s="44"/>
      <c r="Y894" s="44"/>
      <c r="Z894" s="44"/>
      <c r="AA894" s="44"/>
      <c r="AB894" s="44" t="s">
        <v>625</v>
      </c>
      <c r="AC894" s="44" t="s">
        <v>626</v>
      </c>
      <c r="AD894" s="44" t="s">
        <v>813</v>
      </c>
      <c r="AE894" s="44" t="s">
        <v>550</v>
      </c>
      <c r="AF894" s="11">
        <f t="shared" si="174"/>
        <v>0</v>
      </c>
      <c r="AG894" s="11">
        <f t="shared" si="175"/>
        <v>0</v>
      </c>
      <c r="AH894" s="11">
        <f t="shared" si="176"/>
        <v>0</v>
      </c>
      <c r="AI894" s="11">
        <f t="shared" si="177"/>
        <v>0</v>
      </c>
      <c r="AJ894" s="11">
        <f t="shared" si="178"/>
        <v>0</v>
      </c>
      <c r="AK894" s="11">
        <f t="shared" si="179"/>
        <v>0</v>
      </c>
      <c r="AL894" s="11" t="str">
        <f t="shared" si="180"/>
        <v/>
      </c>
      <c r="AM894" s="11" t="str">
        <f t="shared" si="181"/>
        <v/>
      </c>
      <c r="AN894" s="11" t="str">
        <f>IF(AND($O894=$B$4,OR($Q894="COMMUN",$Q894=$D$4),$R894="POS"),COUNTIFS($O$83:$O894,$B$4,$Q$83:$Q894,"COMMUN",$R$83:$R894,"POS")+COUNTIFS($O$83:$O894,$B$4,$Q$83:$Q894,$D$4,$R$83:$R894,"POS"),"")</f>
        <v/>
      </c>
      <c r="AO894" s="11" t="str">
        <f t="shared" si="182"/>
        <v/>
      </c>
      <c r="AP894" s="11" t="str">
        <f t="shared" si="183"/>
        <v/>
      </c>
      <c r="AQ894" s="11">
        <f t="shared" si="184"/>
        <v>0</v>
      </c>
    </row>
    <row r="895" spans="12:43" ht="21.95" customHeight="1">
      <c r="L895" s="46"/>
      <c r="M895" s="46"/>
      <c r="N895" s="44" t="s">
        <v>2476</v>
      </c>
      <c r="O895" s="44" t="s">
        <v>1138</v>
      </c>
      <c r="P895" s="44">
        <v>3</v>
      </c>
      <c r="Q895" s="44" t="s">
        <v>51</v>
      </c>
      <c r="R895" s="44" t="s">
        <v>52</v>
      </c>
      <c r="S895" s="44">
        <v>0</v>
      </c>
      <c r="T895" s="44">
        <v>0</v>
      </c>
      <c r="U895" s="44" t="s">
        <v>620</v>
      </c>
      <c r="V895" s="44" t="s">
        <v>2477</v>
      </c>
      <c r="W895" s="44"/>
      <c r="X895" s="44"/>
      <c r="Y895" s="44"/>
      <c r="Z895" s="44"/>
      <c r="AA895" s="44"/>
      <c r="AB895" s="44" t="s">
        <v>625</v>
      </c>
      <c r="AC895" s="44" t="s">
        <v>626</v>
      </c>
      <c r="AD895" s="44" t="s">
        <v>813</v>
      </c>
      <c r="AE895" s="44" t="s">
        <v>550</v>
      </c>
      <c r="AF895" s="11">
        <f t="shared" si="174"/>
        <v>0</v>
      </c>
      <c r="AG895" s="11">
        <f t="shared" si="175"/>
        <v>0</v>
      </c>
      <c r="AH895" s="11">
        <f t="shared" si="176"/>
        <v>0</v>
      </c>
      <c r="AI895" s="11">
        <f t="shared" si="177"/>
        <v>0</v>
      </c>
      <c r="AJ895" s="11">
        <f t="shared" si="178"/>
        <v>0</v>
      </c>
      <c r="AK895" s="11">
        <f t="shared" si="179"/>
        <v>0</v>
      </c>
      <c r="AL895" s="11" t="str">
        <f t="shared" si="180"/>
        <v/>
      </c>
      <c r="AM895" s="11" t="str">
        <f t="shared" si="181"/>
        <v/>
      </c>
      <c r="AN895" s="11" t="str">
        <f>IF(AND($O895=$B$4,OR($Q895="COMMUN",$Q895=$D$4),$R895="POS"),COUNTIFS($O$83:$O895,$B$4,$Q$83:$Q895,"COMMUN",$R$83:$R895,"POS")+COUNTIFS($O$83:$O895,$B$4,$Q$83:$Q895,$D$4,$R$83:$R895,"POS"),"")</f>
        <v/>
      </c>
      <c r="AO895" s="11" t="str">
        <f t="shared" si="182"/>
        <v/>
      </c>
      <c r="AP895" s="11" t="str">
        <f t="shared" si="183"/>
        <v/>
      </c>
      <c r="AQ895" s="11">
        <f t="shared" si="184"/>
        <v>0</v>
      </c>
    </row>
    <row r="896" spans="12:43" ht="21.95" customHeight="1">
      <c r="L896" s="46"/>
      <c r="M896" s="46"/>
      <c r="N896" s="44" t="s">
        <v>2478</v>
      </c>
      <c r="O896" s="44" t="s">
        <v>1138</v>
      </c>
      <c r="P896" s="44">
        <v>4</v>
      </c>
      <c r="Q896" s="44" t="s">
        <v>51</v>
      </c>
      <c r="R896" s="44" t="s">
        <v>52</v>
      </c>
      <c r="S896" s="44">
        <v>0</v>
      </c>
      <c r="T896" s="44">
        <v>0</v>
      </c>
      <c r="U896" s="44" t="s">
        <v>620</v>
      </c>
      <c r="V896" s="44" t="s">
        <v>2479</v>
      </c>
      <c r="W896" s="44"/>
      <c r="X896" s="44"/>
      <c r="Y896" s="44"/>
      <c r="Z896" s="44"/>
      <c r="AA896" s="44"/>
      <c r="AB896" s="44" t="s">
        <v>625</v>
      </c>
      <c r="AC896" s="44" t="s">
        <v>626</v>
      </c>
      <c r="AD896" s="44" t="s">
        <v>813</v>
      </c>
      <c r="AE896" s="44" t="s">
        <v>550</v>
      </c>
      <c r="AF896" s="11">
        <f t="shared" si="174"/>
        <v>0</v>
      </c>
      <c r="AG896" s="11">
        <f t="shared" si="175"/>
        <v>0</v>
      </c>
      <c r="AH896" s="11">
        <f t="shared" si="176"/>
        <v>0</v>
      </c>
      <c r="AI896" s="11">
        <f t="shared" si="177"/>
        <v>0</v>
      </c>
      <c r="AJ896" s="11">
        <f t="shared" si="178"/>
        <v>0</v>
      </c>
      <c r="AK896" s="11">
        <f t="shared" si="179"/>
        <v>0</v>
      </c>
      <c r="AL896" s="11" t="str">
        <f t="shared" si="180"/>
        <v/>
      </c>
      <c r="AM896" s="11" t="str">
        <f t="shared" si="181"/>
        <v/>
      </c>
      <c r="AN896" s="11" t="str">
        <f>IF(AND($O896=$B$4,OR($Q896="COMMUN",$Q896=$D$4),$R896="POS"),COUNTIFS($O$83:$O896,$B$4,$Q$83:$Q896,"COMMUN",$R$83:$R896,"POS")+COUNTIFS($O$83:$O896,$B$4,$Q$83:$Q896,$D$4,$R$83:$R896,"POS"),"")</f>
        <v/>
      </c>
      <c r="AO896" s="11" t="str">
        <f t="shared" si="182"/>
        <v/>
      </c>
      <c r="AP896" s="11" t="str">
        <f t="shared" si="183"/>
        <v/>
      </c>
      <c r="AQ896" s="11">
        <f t="shared" si="184"/>
        <v>0</v>
      </c>
    </row>
    <row r="897" spans="12:43" ht="21.95" customHeight="1">
      <c r="L897" s="46"/>
      <c r="M897" s="46"/>
      <c r="N897" s="44" t="s">
        <v>2480</v>
      </c>
      <c r="O897" s="44" t="s">
        <v>1138</v>
      </c>
      <c r="P897" s="44">
        <v>5</v>
      </c>
      <c r="Q897" s="44" t="s">
        <v>51</v>
      </c>
      <c r="R897" s="44" t="s">
        <v>52</v>
      </c>
      <c r="S897" s="44">
        <v>0</v>
      </c>
      <c r="T897" s="44">
        <v>0</v>
      </c>
      <c r="U897" s="44" t="s">
        <v>620</v>
      </c>
      <c r="V897" s="44" t="s">
        <v>2481</v>
      </c>
      <c r="W897" s="44"/>
      <c r="X897" s="44"/>
      <c r="Y897" s="44"/>
      <c r="Z897" s="44"/>
      <c r="AA897" s="44"/>
      <c r="AB897" s="44" t="s">
        <v>625</v>
      </c>
      <c r="AC897" s="44" t="s">
        <v>626</v>
      </c>
      <c r="AD897" s="44" t="s">
        <v>813</v>
      </c>
      <c r="AE897" s="44" t="s">
        <v>550</v>
      </c>
      <c r="AF897" s="11">
        <f t="shared" si="174"/>
        <v>0</v>
      </c>
      <c r="AG897" s="11">
        <f t="shared" si="175"/>
        <v>0</v>
      </c>
      <c r="AH897" s="11">
        <f t="shared" si="176"/>
        <v>0</v>
      </c>
      <c r="AI897" s="11">
        <f t="shared" si="177"/>
        <v>0</v>
      </c>
      <c r="AJ897" s="11">
        <f t="shared" si="178"/>
        <v>0</v>
      </c>
      <c r="AK897" s="11">
        <f t="shared" si="179"/>
        <v>0</v>
      </c>
      <c r="AL897" s="11" t="str">
        <f t="shared" si="180"/>
        <v/>
      </c>
      <c r="AM897" s="11" t="str">
        <f t="shared" si="181"/>
        <v/>
      </c>
      <c r="AN897" s="11" t="str">
        <f>IF(AND($O897=$B$4,OR($Q897="COMMUN",$Q897=$D$4),$R897="POS"),COUNTIFS($O$83:$O897,$B$4,$Q$83:$Q897,"COMMUN",$R$83:$R897,"POS")+COUNTIFS($O$83:$O897,$B$4,$Q$83:$Q897,$D$4,$R$83:$R897,"POS"),"")</f>
        <v/>
      </c>
      <c r="AO897" s="11" t="str">
        <f t="shared" si="182"/>
        <v/>
      </c>
      <c r="AP897" s="11" t="str">
        <f t="shared" si="183"/>
        <v/>
      </c>
      <c r="AQ897" s="11">
        <f t="shared" si="184"/>
        <v>0</v>
      </c>
    </row>
    <row r="898" spans="12:43" ht="21.95" customHeight="1">
      <c r="L898" s="46"/>
      <c r="M898" s="46"/>
      <c r="N898" s="44" t="s">
        <v>2482</v>
      </c>
      <c r="O898" s="44" t="s">
        <v>1141</v>
      </c>
      <c r="P898" s="44">
        <v>1</v>
      </c>
      <c r="Q898" s="44" t="s">
        <v>51</v>
      </c>
      <c r="R898" s="44" t="s">
        <v>52</v>
      </c>
      <c r="S898" s="44">
        <v>0</v>
      </c>
      <c r="T898" s="44">
        <v>0</v>
      </c>
      <c r="U898" s="44" t="s">
        <v>620</v>
      </c>
      <c r="V898" s="44" t="s">
        <v>2483</v>
      </c>
      <c r="W898" s="44"/>
      <c r="X898" s="44"/>
      <c r="Y898" s="44"/>
      <c r="Z898" s="44"/>
      <c r="AA898" s="44"/>
      <c r="AB898" s="44" t="s">
        <v>625</v>
      </c>
      <c r="AC898" s="44" t="s">
        <v>626</v>
      </c>
      <c r="AD898" s="44" t="s">
        <v>813</v>
      </c>
      <c r="AE898" s="44" t="s">
        <v>550</v>
      </c>
      <c r="AF898" s="11">
        <f t="shared" si="174"/>
        <v>0</v>
      </c>
      <c r="AG898" s="11">
        <f t="shared" si="175"/>
        <v>0</v>
      </c>
      <c r="AH898" s="11">
        <f t="shared" si="176"/>
        <v>0</v>
      </c>
      <c r="AI898" s="11">
        <f t="shared" si="177"/>
        <v>0</v>
      </c>
      <c r="AJ898" s="11">
        <f t="shared" si="178"/>
        <v>0</v>
      </c>
      <c r="AK898" s="11">
        <f t="shared" si="179"/>
        <v>0</v>
      </c>
      <c r="AL898" s="11" t="str">
        <f t="shared" si="180"/>
        <v/>
      </c>
      <c r="AM898" s="11" t="str">
        <f t="shared" si="181"/>
        <v/>
      </c>
      <c r="AN898" s="11" t="str">
        <f>IF(AND($O898=$B$4,OR($Q898="COMMUN",$Q898=$D$4),$R898="POS"),COUNTIFS($O$83:$O898,$B$4,$Q$83:$Q898,"COMMUN",$R$83:$R898,"POS")+COUNTIFS($O$83:$O898,$B$4,$Q$83:$Q898,$D$4,$R$83:$R898,"POS"),"")</f>
        <v/>
      </c>
      <c r="AO898" s="11" t="str">
        <f t="shared" si="182"/>
        <v/>
      </c>
      <c r="AP898" s="11" t="str">
        <f t="shared" si="183"/>
        <v/>
      </c>
      <c r="AQ898" s="11">
        <f t="shared" si="184"/>
        <v>0</v>
      </c>
    </row>
    <row r="899" spans="12:43" ht="21.95" customHeight="1">
      <c r="L899" s="46"/>
      <c r="M899" s="46"/>
      <c r="N899" s="44" t="s">
        <v>2484</v>
      </c>
      <c r="O899" s="44" t="s">
        <v>1141</v>
      </c>
      <c r="P899" s="44">
        <v>2</v>
      </c>
      <c r="Q899" s="44" t="s">
        <v>51</v>
      </c>
      <c r="R899" s="44" t="s">
        <v>52</v>
      </c>
      <c r="S899" s="44">
        <v>0</v>
      </c>
      <c r="T899" s="44">
        <v>0</v>
      </c>
      <c r="U899" s="44" t="s">
        <v>620</v>
      </c>
      <c r="V899" s="44" t="s">
        <v>2485</v>
      </c>
      <c r="W899" s="44"/>
      <c r="X899" s="44"/>
      <c r="Y899" s="44"/>
      <c r="Z899" s="44"/>
      <c r="AA899" s="44"/>
      <c r="AB899" s="44" t="s">
        <v>625</v>
      </c>
      <c r="AC899" s="44" t="s">
        <v>626</v>
      </c>
      <c r="AD899" s="44" t="s">
        <v>813</v>
      </c>
      <c r="AE899" s="44" t="s">
        <v>550</v>
      </c>
      <c r="AF899" s="11">
        <f t="shared" si="174"/>
        <v>0</v>
      </c>
      <c r="AG899" s="11">
        <f t="shared" si="175"/>
        <v>0</v>
      </c>
      <c r="AH899" s="11">
        <f t="shared" si="176"/>
        <v>0</v>
      </c>
      <c r="AI899" s="11">
        <f t="shared" si="177"/>
        <v>0</v>
      </c>
      <c r="AJ899" s="11">
        <f t="shared" si="178"/>
        <v>0</v>
      </c>
      <c r="AK899" s="11">
        <f t="shared" si="179"/>
        <v>0</v>
      </c>
      <c r="AL899" s="11" t="str">
        <f t="shared" si="180"/>
        <v/>
      </c>
      <c r="AM899" s="11" t="str">
        <f t="shared" si="181"/>
        <v/>
      </c>
      <c r="AN899" s="11" t="str">
        <f>IF(AND($O899=$B$4,OR($Q899="COMMUN",$Q899=$D$4),$R899="POS"),COUNTIFS($O$83:$O899,$B$4,$Q$83:$Q899,"COMMUN",$R$83:$R899,"POS")+COUNTIFS($O$83:$O899,$B$4,$Q$83:$Q899,$D$4,$R$83:$R899,"POS"),"")</f>
        <v/>
      </c>
      <c r="AO899" s="11" t="str">
        <f t="shared" si="182"/>
        <v/>
      </c>
      <c r="AP899" s="11" t="str">
        <f t="shared" si="183"/>
        <v/>
      </c>
      <c r="AQ899" s="11">
        <f t="shared" si="184"/>
        <v>0</v>
      </c>
    </row>
    <row r="900" spans="12:43" ht="21.95" customHeight="1">
      <c r="L900" s="46"/>
      <c r="M900" s="46"/>
      <c r="N900" s="44" t="s">
        <v>2486</v>
      </c>
      <c r="O900" s="44" t="s">
        <v>1141</v>
      </c>
      <c r="P900" s="44">
        <v>3</v>
      </c>
      <c r="Q900" s="44" t="s">
        <v>51</v>
      </c>
      <c r="R900" s="44" t="s">
        <v>52</v>
      </c>
      <c r="S900" s="44">
        <v>0</v>
      </c>
      <c r="T900" s="44">
        <v>0</v>
      </c>
      <c r="U900" s="44" t="s">
        <v>620</v>
      </c>
      <c r="V900" s="44" t="s">
        <v>2487</v>
      </c>
      <c r="W900" s="44"/>
      <c r="X900" s="44"/>
      <c r="Y900" s="44"/>
      <c r="Z900" s="44"/>
      <c r="AA900" s="44"/>
      <c r="AB900" s="44" t="s">
        <v>625</v>
      </c>
      <c r="AC900" s="44" t="s">
        <v>626</v>
      </c>
      <c r="AD900" s="44" t="s">
        <v>813</v>
      </c>
      <c r="AE900" s="44" t="s">
        <v>550</v>
      </c>
      <c r="AF900" s="11">
        <f t="shared" si="174"/>
        <v>0</v>
      </c>
      <c r="AG900" s="11">
        <f t="shared" si="175"/>
        <v>0</v>
      </c>
      <c r="AH900" s="11">
        <f t="shared" si="176"/>
        <v>0</v>
      </c>
      <c r="AI900" s="11">
        <f t="shared" si="177"/>
        <v>0</v>
      </c>
      <c r="AJ900" s="11">
        <f t="shared" si="178"/>
        <v>0</v>
      </c>
      <c r="AK900" s="11">
        <f t="shared" si="179"/>
        <v>0</v>
      </c>
      <c r="AL900" s="11" t="str">
        <f t="shared" si="180"/>
        <v/>
      </c>
      <c r="AM900" s="11" t="str">
        <f t="shared" si="181"/>
        <v/>
      </c>
      <c r="AN900" s="11" t="str">
        <f>IF(AND($O900=$B$4,OR($Q900="COMMUN",$Q900=$D$4),$R900="POS"),COUNTIFS($O$83:$O900,$B$4,$Q$83:$Q900,"COMMUN",$R$83:$R900,"POS")+COUNTIFS($O$83:$O900,$B$4,$Q$83:$Q900,$D$4,$R$83:$R900,"POS"),"")</f>
        <v/>
      </c>
      <c r="AO900" s="11" t="str">
        <f t="shared" si="182"/>
        <v/>
      </c>
      <c r="AP900" s="11" t="str">
        <f t="shared" si="183"/>
        <v/>
      </c>
      <c r="AQ900" s="11">
        <f t="shared" si="184"/>
        <v>0</v>
      </c>
    </row>
    <row r="901" spans="12:43" ht="21.95" customHeight="1">
      <c r="L901" s="46"/>
      <c r="M901" s="46"/>
      <c r="N901" s="44" t="s">
        <v>2488</v>
      </c>
      <c r="O901" s="44" t="s">
        <v>1141</v>
      </c>
      <c r="P901" s="44">
        <v>4</v>
      </c>
      <c r="Q901" s="44" t="s">
        <v>51</v>
      </c>
      <c r="R901" s="44" t="s">
        <v>52</v>
      </c>
      <c r="S901" s="44">
        <v>0</v>
      </c>
      <c r="T901" s="44">
        <v>0</v>
      </c>
      <c r="U901" s="44" t="s">
        <v>620</v>
      </c>
      <c r="V901" s="44" t="s">
        <v>2489</v>
      </c>
      <c r="W901" s="44"/>
      <c r="X901" s="44"/>
      <c r="Y901" s="44"/>
      <c r="Z901" s="44"/>
      <c r="AA901" s="44"/>
      <c r="AB901" s="44" t="s">
        <v>625</v>
      </c>
      <c r="AC901" s="44" t="s">
        <v>626</v>
      </c>
      <c r="AD901" s="44" t="s">
        <v>813</v>
      </c>
      <c r="AE901" s="44" t="s">
        <v>550</v>
      </c>
      <c r="AF901" s="11">
        <f t="shared" si="174"/>
        <v>0</v>
      </c>
      <c r="AG901" s="11">
        <f t="shared" si="175"/>
        <v>0</v>
      </c>
      <c r="AH901" s="11">
        <f t="shared" si="176"/>
        <v>0</v>
      </c>
      <c r="AI901" s="11">
        <f t="shared" si="177"/>
        <v>0</v>
      </c>
      <c r="AJ901" s="11">
        <f t="shared" si="178"/>
        <v>0</v>
      </c>
      <c r="AK901" s="11">
        <f t="shared" si="179"/>
        <v>0</v>
      </c>
      <c r="AL901" s="11" t="str">
        <f t="shared" si="180"/>
        <v/>
      </c>
      <c r="AM901" s="11" t="str">
        <f t="shared" si="181"/>
        <v/>
      </c>
      <c r="AN901" s="11" t="str">
        <f>IF(AND($O901=$B$4,OR($Q901="COMMUN",$Q901=$D$4),$R901="POS"),COUNTIFS($O$83:$O901,$B$4,$Q$83:$Q901,"COMMUN",$R$83:$R901,"POS")+COUNTIFS($O$83:$O901,$B$4,$Q$83:$Q901,$D$4,$R$83:$R901,"POS"),"")</f>
        <v/>
      </c>
      <c r="AO901" s="11" t="str">
        <f t="shared" si="182"/>
        <v/>
      </c>
      <c r="AP901" s="11" t="str">
        <f t="shared" si="183"/>
        <v/>
      </c>
      <c r="AQ901" s="11">
        <f t="shared" si="184"/>
        <v>0</v>
      </c>
    </row>
    <row r="902" spans="12:43" ht="21.95" customHeight="1">
      <c r="L902" s="46"/>
      <c r="M902" s="46"/>
      <c r="N902" s="44" t="s">
        <v>2490</v>
      </c>
      <c r="O902" s="44" t="s">
        <v>1141</v>
      </c>
      <c r="P902" s="44">
        <v>5</v>
      </c>
      <c r="Q902" s="44" t="s">
        <v>51</v>
      </c>
      <c r="R902" s="44" t="s">
        <v>52</v>
      </c>
      <c r="S902" s="44">
        <v>0</v>
      </c>
      <c r="T902" s="44">
        <v>0</v>
      </c>
      <c r="U902" s="44" t="s">
        <v>620</v>
      </c>
      <c r="V902" s="44" t="s">
        <v>2491</v>
      </c>
      <c r="W902" s="44"/>
      <c r="X902" s="44"/>
      <c r="Y902" s="44"/>
      <c r="Z902" s="44"/>
      <c r="AA902" s="44"/>
      <c r="AB902" s="44" t="s">
        <v>625</v>
      </c>
      <c r="AC902" s="44" t="s">
        <v>626</v>
      </c>
      <c r="AD902" s="44" t="s">
        <v>813</v>
      </c>
      <c r="AE902" s="44" t="s">
        <v>550</v>
      </c>
      <c r="AF902" s="11">
        <f t="shared" si="174"/>
        <v>0</v>
      </c>
      <c r="AG902" s="11">
        <f t="shared" si="175"/>
        <v>0</v>
      </c>
      <c r="AH902" s="11">
        <f t="shared" si="176"/>
        <v>0</v>
      </c>
      <c r="AI902" s="11">
        <f t="shared" si="177"/>
        <v>0</v>
      </c>
      <c r="AJ902" s="11">
        <f t="shared" si="178"/>
        <v>0</v>
      </c>
      <c r="AK902" s="11">
        <f t="shared" si="179"/>
        <v>0</v>
      </c>
      <c r="AL902" s="11" t="str">
        <f t="shared" si="180"/>
        <v/>
      </c>
      <c r="AM902" s="11" t="str">
        <f t="shared" si="181"/>
        <v/>
      </c>
      <c r="AN902" s="11" t="str">
        <f>IF(AND($O902=$B$4,OR($Q902="COMMUN",$Q902=$D$4),$R902="POS"),COUNTIFS($O$83:$O902,$B$4,$Q$83:$Q902,"COMMUN",$R$83:$R902,"POS")+COUNTIFS($O$83:$O902,$B$4,$Q$83:$Q902,$D$4,$R$83:$R902,"POS"),"")</f>
        <v/>
      </c>
      <c r="AO902" s="11" t="str">
        <f t="shared" si="182"/>
        <v/>
      </c>
      <c r="AP902" s="11" t="str">
        <f t="shared" si="183"/>
        <v/>
      </c>
      <c r="AQ902" s="11">
        <f t="shared" si="184"/>
        <v>0</v>
      </c>
    </row>
    <row r="903" spans="12:43" ht="21.95" customHeight="1">
      <c r="L903" s="46"/>
      <c r="M903" s="46"/>
      <c r="N903" s="44" t="s">
        <v>2492</v>
      </c>
      <c r="O903" s="44" t="s">
        <v>1144</v>
      </c>
      <c r="P903" s="44">
        <v>1</v>
      </c>
      <c r="Q903" s="44" t="s">
        <v>51</v>
      </c>
      <c r="R903" s="44" t="s">
        <v>52</v>
      </c>
      <c r="S903" s="44">
        <v>0</v>
      </c>
      <c r="T903" s="44">
        <v>0</v>
      </c>
      <c r="U903" s="44" t="s">
        <v>620</v>
      </c>
      <c r="V903" s="44" t="s">
        <v>2493</v>
      </c>
      <c r="W903" s="44"/>
      <c r="X903" s="44"/>
      <c r="Y903" s="44"/>
      <c r="Z903" s="44"/>
      <c r="AA903" s="44"/>
      <c r="AB903" s="44" t="s">
        <v>625</v>
      </c>
      <c r="AC903" s="44" t="s">
        <v>626</v>
      </c>
      <c r="AD903" s="44" t="s">
        <v>813</v>
      </c>
      <c r="AE903" s="44" t="s">
        <v>550</v>
      </c>
      <c r="AF903" s="11">
        <f t="shared" si="174"/>
        <v>0</v>
      </c>
      <c r="AG903" s="11">
        <f t="shared" si="175"/>
        <v>0</v>
      </c>
      <c r="AH903" s="11">
        <f t="shared" si="176"/>
        <v>0</v>
      </c>
      <c r="AI903" s="11">
        <f t="shared" si="177"/>
        <v>0</v>
      </c>
      <c r="AJ903" s="11">
        <f t="shared" si="178"/>
        <v>0</v>
      </c>
      <c r="AK903" s="11">
        <f t="shared" si="179"/>
        <v>0</v>
      </c>
      <c r="AL903" s="11" t="str">
        <f t="shared" si="180"/>
        <v/>
      </c>
      <c r="AM903" s="11" t="str">
        <f t="shared" si="181"/>
        <v/>
      </c>
      <c r="AN903" s="11" t="str">
        <f>IF(AND($O903=$B$4,OR($Q903="COMMUN",$Q903=$D$4),$R903="POS"),COUNTIFS($O$83:$O903,$B$4,$Q$83:$Q903,"COMMUN",$R$83:$R903,"POS")+COUNTIFS($O$83:$O903,$B$4,$Q$83:$Q903,$D$4,$R$83:$R903,"POS"),"")</f>
        <v/>
      </c>
      <c r="AO903" s="11" t="str">
        <f t="shared" si="182"/>
        <v/>
      </c>
      <c r="AP903" s="11" t="str">
        <f t="shared" si="183"/>
        <v/>
      </c>
      <c r="AQ903" s="11">
        <f t="shared" si="184"/>
        <v>0</v>
      </c>
    </row>
    <row r="904" spans="12:43" ht="21.95" customHeight="1">
      <c r="L904" s="46"/>
      <c r="M904" s="46"/>
      <c r="N904" s="44" t="s">
        <v>2494</v>
      </c>
      <c r="O904" s="44" t="s">
        <v>1144</v>
      </c>
      <c r="P904" s="44">
        <v>2</v>
      </c>
      <c r="Q904" s="44" t="s">
        <v>51</v>
      </c>
      <c r="R904" s="44" t="s">
        <v>52</v>
      </c>
      <c r="S904" s="44">
        <v>0</v>
      </c>
      <c r="T904" s="44">
        <v>0</v>
      </c>
      <c r="U904" s="44" t="s">
        <v>620</v>
      </c>
      <c r="V904" s="44" t="s">
        <v>2495</v>
      </c>
      <c r="W904" s="44"/>
      <c r="X904" s="44"/>
      <c r="Y904" s="44"/>
      <c r="Z904" s="44"/>
      <c r="AA904" s="44"/>
      <c r="AB904" s="44" t="s">
        <v>625</v>
      </c>
      <c r="AC904" s="44" t="s">
        <v>626</v>
      </c>
      <c r="AD904" s="44" t="s">
        <v>813</v>
      </c>
      <c r="AE904" s="44" t="s">
        <v>550</v>
      </c>
      <c r="AF904" s="11">
        <f t="shared" si="174"/>
        <v>0</v>
      </c>
      <c r="AG904" s="11">
        <f t="shared" si="175"/>
        <v>0</v>
      </c>
      <c r="AH904" s="11">
        <f t="shared" si="176"/>
        <v>0</v>
      </c>
      <c r="AI904" s="11">
        <f t="shared" si="177"/>
        <v>0</v>
      </c>
      <c r="AJ904" s="11">
        <f t="shared" si="178"/>
        <v>0</v>
      </c>
      <c r="AK904" s="11">
        <f t="shared" si="179"/>
        <v>0</v>
      </c>
      <c r="AL904" s="11" t="str">
        <f t="shared" si="180"/>
        <v/>
      </c>
      <c r="AM904" s="11" t="str">
        <f t="shared" si="181"/>
        <v/>
      </c>
      <c r="AN904" s="11" t="str">
        <f>IF(AND($O904=$B$4,OR($Q904="COMMUN",$Q904=$D$4),$R904="POS"),COUNTIFS($O$83:$O904,$B$4,$Q$83:$Q904,"COMMUN",$R$83:$R904,"POS")+COUNTIFS($O$83:$O904,$B$4,$Q$83:$Q904,$D$4,$R$83:$R904,"POS"),"")</f>
        <v/>
      </c>
      <c r="AO904" s="11" t="str">
        <f t="shared" si="182"/>
        <v/>
      </c>
      <c r="AP904" s="11" t="str">
        <f t="shared" si="183"/>
        <v/>
      </c>
      <c r="AQ904" s="11">
        <f t="shared" si="184"/>
        <v>0</v>
      </c>
    </row>
    <row r="905" spans="12:43" ht="21.95" customHeight="1">
      <c r="L905" s="46"/>
      <c r="M905" s="46"/>
      <c r="N905" s="44" t="s">
        <v>2496</v>
      </c>
      <c r="O905" s="44" t="s">
        <v>1144</v>
      </c>
      <c r="P905" s="44">
        <v>3</v>
      </c>
      <c r="Q905" s="44" t="s">
        <v>51</v>
      </c>
      <c r="R905" s="44" t="s">
        <v>52</v>
      </c>
      <c r="S905" s="44">
        <v>0</v>
      </c>
      <c r="T905" s="44">
        <v>0</v>
      </c>
      <c r="U905" s="44" t="s">
        <v>620</v>
      </c>
      <c r="V905" s="44" t="s">
        <v>2497</v>
      </c>
      <c r="W905" s="44"/>
      <c r="X905" s="44"/>
      <c r="Y905" s="44"/>
      <c r="Z905" s="44"/>
      <c r="AA905" s="44"/>
      <c r="AB905" s="44" t="s">
        <v>625</v>
      </c>
      <c r="AC905" s="44" t="s">
        <v>626</v>
      </c>
      <c r="AD905" s="44" t="s">
        <v>813</v>
      </c>
      <c r="AE905" s="44" t="s">
        <v>550</v>
      </c>
      <c r="AF905" s="11">
        <f t="shared" si="174"/>
        <v>0</v>
      </c>
      <c r="AG905" s="11">
        <f t="shared" si="175"/>
        <v>0</v>
      </c>
      <c r="AH905" s="11">
        <f t="shared" si="176"/>
        <v>0</v>
      </c>
      <c r="AI905" s="11">
        <f t="shared" si="177"/>
        <v>0</v>
      </c>
      <c r="AJ905" s="11">
        <f t="shared" si="178"/>
        <v>0</v>
      </c>
      <c r="AK905" s="11">
        <f t="shared" si="179"/>
        <v>0</v>
      </c>
      <c r="AL905" s="11" t="str">
        <f t="shared" si="180"/>
        <v/>
      </c>
      <c r="AM905" s="11" t="str">
        <f t="shared" si="181"/>
        <v/>
      </c>
      <c r="AN905" s="11" t="str">
        <f>IF(AND($O905=$B$4,OR($Q905="COMMUN",$Q905=$D$4),$R905="POS"),COUNTIFS($O$83:$O905,$B$4,$Q$83:$Q905,"COMMUN",$R$83:$R905,"POS")+COUNTIFS($O$83:$O905,$B$4,$Q$83:$Q905,$D$4,$R$83:$R905,"POS"),"")</f>
        <v/>
      </c>
      <c r="AO905" s="11" t="str">
        <f t="shared" si="182"/>
        <v/>
      </c>
      <c r="AP905" s="11" t="str">
        <f t="shared" si="183"/>
        <v/>
      </c>
      <c r="AQ905" s="11">
        <f t="shared" si="184"/>
        <v>0</v>
      </c>
    </row>
    <row r="906" spans="12:43" ht="21.95" customHeight="1">
      <c r="L906" s="46"/>
      <c r="M906" s="46"/>
      <c r="N906" s="44" t="s">
        <v>2498</v>
      </c>
      <c r="O906" s="44" t="s">
        <v>1144</v>
      </c>
      <c r="P906" s="44">
        <v>4</v>
      </c>
      <c r="Q906" s="44" t="s">
        <v>51</v>
      </c>
      <c r="R906" s="44" t="s">
        <v>52</v>
      </c>
      <c r="S906" s="44">
        <v>0</v>
      </c>
      <c r="T906" s="44">
        <v>0</v>
      </c>
      <c r="U906" s="44" t="s">
        <v>620</v>
      </c>
      <c r="V906" s="44" t="s">
        <v>2499</v>
      </c>
      <c r="W906" s="44"/>
      <c r="X906" s="44"/>
      <c r="Y906" s="44"/>
      <c r="Z906" s="44"/>
      <c r="AA906" s="44"/>
      <c r="AB906" s="44" t="s">
        <v>625</v>
      </c>
      <c r="AC906" s="44" t="s">
        <v>626</v>
      </c>
      <c r="AD906" s="44" t="s">
        <v>813</v>
      </c>
      <c r="AE906" s="44" t="s">
        <v>550</v>
      </c>
      <c r="AF906" s="11">
        <f t="shared" si="174"/>
        <v>0</v>
      </c>
      <c r="AG906" s="11">
        <f t="shared" si="175"/>
        <v>0</v>
      </c>
      <c r="AH906" s="11">
        <f t="shared" si="176"/>
        <v>0</v>
      </c>
      <c r="AI906" s="11">
        <f t="shared" si="177"/>
        <v>0</v>
      </c>
      <c r="AJ906" s="11">
        <f t="shared" si="178"/>
        <v>0</v>
      </c>
      <c r="AK906" s="11">
        <f t="shared" si="179"/>
        <v>0</v>
      </c>
      <c r="AL906" s="11" t="str">
        <f t="shared" si="180"/>
        <v/>
      </c>
      <c r="AM906" s="11" t="str">
        <f t="shared" si="181"/>
        <v/>
      </c>
      <c r="AN906" s="11" t="str">
        <f>IF(AND($O906=$B$4,OR($Q906="COMMUN",$Q906=$D$4),$R906="POS"),COUNTIFS($O$83:$O906,$B$4,$Q$83:$Q906,"COMMUN",$R$83:$R906,"POS")+COUNTIFS($O$83:$O906,$B$4,$Q$83:$Q906,$D$4,$R$83:$R906,"POS"),"")</f>
        <v/>
      </c>
      <c r="AO906" s="11" t="str">
        <f t="shared" si="182"/>
        <v/>
      </c>
      <c r="AP906" s="11" t="str">
        <f t="shared" si="183"/>
        <v/>
      </c>
      <c r="AQ906" s="11">
        <f t="shared" si="184"/>
        <v>0</v>
      </c>
    </row>
    <row r="907" spans="12:43" ht="21.95" customHeight="1">
      <c r="L907" s="46"/>
      <c r="M907" s="46"/>
      <c r="N907" s="44" t="s">
        <v>2500</v>
      </c>
      <c r="O907" s="44" t="s">
        <v>1144</v>
      </c>
      <c r="P907" s="44">
        <v>5</v>
      </c>
      <c r="Q907" s="44" t="s">
        <v>51</v>
      </c>
      <c r="R907" s="44" t="s">
        <v>52</v>
      </c>
      <c r="S907" s="44">
        <v>0</v>
      </c>
      <c r="T907" s="44">
        <v>0</v>
      </c>
      <c r="U907" s="44" t="s">
        <v>620</v>
      </c>
      <c r="V907" s="44" t="s">
        <v>2501</v>
      </c>
      <c r="W907" s="44"/>
      <c r="X907" s="44"/>
      <c r="Y907" s="44"/>
      <c r="Z907" s="44"/>
      <c r="AA907" s="44"/>
      <c r="AB907" s="44" t="s">
        <v>625</v>
      </c>
      <c r="AC907" s="44" t="s">
        <v>626</v>
      </c>
      <c r="AD907" s="44" t="s">
        <v>813</v>
      </c>
      <c r="AE907" s="44" t="s">
        <v>550</v>
      </c>
      <c r="AF907" s="11">
        <f t="shared" si="174"/>
        <v>0</v>
      </c>
      <c r="AG907" s="11">
        <f t="shared" si="175"/>
        <v>0</v>
      </c>
      <c r="AH907" s="11">
        <f t="shared" si="176"/>
        <v>0</v>
      </c>
      <c r="AI907" s="11">
        <f t="shared" si="177"/>
        <v>0</v>
      </c>
      <c r="AJ907" s="11">
        <f t="shared" si="178"/>
        <v>0</v>
      </c>
      <c r="AK907" s="11">
        <f t="shared" si="179"/>
        <v>0</v>
      </c>
      <c r="AL907" s="11" t="str">
        <f t="shared" si="180"/>
        <v/>
      </c>
      <c r="AM907" s="11" t="str">
        <f t="shared" si="181"/>
        <v/>
      </c>
      <c r="AN907" s="11" t="str">
        <f>IF(AND($O907=$B$4,OR($Q907="COMMUN",$Q907=$D$4),$R907="POS"),COUNTIFS($O$83:$O907,$B$4,$Q$83:$Q907,"COMMUN",$R$83:$R907,"POS")+COUNTIFS($O$83:$O907,$B$4,$Q$83:$Q907,$D$4,$R$83:$R907,"POS"),"")</f>
        <v/>
      </c>
      <c r="AO907" s="11" t="str">
        <f t="shared" si="182"/>
        <v/>
      </c>
      <c r="AP907" s="11" t="str">
        <f t="shared" si="183"/>
        <v/>
      </c>
      <c r="AQ907" s="11">
        <f t="shared" si="184"/>
        <v>0</v>
      </c>
    </row>
    <row r="908" spans="12:43" ht="21.95" customHeight="1">
      <c r="L908" s="46"/>
      <c r="M908" s="46"/>
      <c r="N908" s="44" t="s">
        <v>2502</v>
      </c>
      <c r="O908" s="44" t="s">
        <v>1147</v>
      </c>
      <c r="P908" s="44">
        <v>1</v>
      </c>
      <c r="Q908" s="44" t="s">
        <v>51</v>
      </c>
      <c r="R908" s="44" t="s">
        <v>52</v>
      </c>
      <c r="S908" s="44">
        <v>0</v>
      </c>
      <c r="T908" s="44">
        <v>0</v>
      </c>
      <c r="U908" s="44" t="s">
        <v>620</v>
      </c>
      <c r="V908" s="44" t="s">
        <v>2503</v>
      </c>
      <c r="W908" s="44"/>
      <c r="X908" s="44"/>
      <c r="Y908" s="44"/>
      <c r="Z908" s="44"/>
      <c r="AA908" s="44"/>
      <c r="AB908" s="44" t="s">
        <v>625</v>
      </c>
      <c r="AC908" s="44" t="s">
        <v>626</v>
      </c>
      <c r="AD908" s="44" t="s">
        <v>813</v>
      </c>
      <c r="AE908" s="44" t="s">
        <v>550</v>
      </c>
      <c r="AF908" s="11">
        <f t="shared" si="174"/>
        <v>0</v>
      </c>
      <c r="AG908" s="11">
        <f t="shared" si="175"/>
        <v>0</v>
      </c>
      <c r="AH908" s="11">
        <f t="shared" si="176"/>
        <v>0</v>
      </c>
      <c r="AI908" s="11">
        <f t="shared" si="177"/>
        <v>0</v>
      </c>
      <c r="AJ908" s="11">
        <f t="shared" si="178"/>
        <v>0</v>
      </c>
      <c r="AK908" s="11">
        <f t="shared" si="179"/>
        <v>0</v>
      </c>
      <c r="AL908" s="11" t="str">
        <f t="shared" si="180"/>
        <v/>
      </c>
      <c r="AM908" s="11" t="str">
        <f t="shared" si="181"/>
        <v/>
      </c>
      <c r="AN908" s="11" t="str">
        <f>IF(AND($O908=$B$4,OR($Q908="COMMUN",$Q908=$D$4),$R908="POS"),COUNTIFS($O$83:$O908,$B$4,$Q$83:$Q908,"COMMUN",$R$83:$R908,"POS")+COUNTIFS($O$83:$O908,$B$4,$Q$83:$Q908,$D$4,$R$83:$R908,"POS"),"")</f>
        <v/>
      </c>
      <c r="AO908" s="11" t="str">
        <f t="shared" si="182"/>
        <v/>
      </c>
      <c r="AP908" s="11" t="str">
        <f t="shared" si="183"/>
        <v/>
      </c>
      <c r="AQ908" s="11">
        <f t="shared" si="184"/>
        <v>0</v>
      </c>
    </row>
    <row r="909" spans="12:43" ht="21.95" customHeight="1">
      <c r="L909" s="46"/>
      <c r="M909" s="46"/>
      <c r="N909" s="44" t="s">
        <v>2504</v>
      </c>
      <c r="O909" s="44" t="s">
        <v>1147</v>
      </c>
      <c r="P909" s="44">
        <v>2</v>
      </c>
      <c r="Q909" s="44" t="s">
        <v>51</v>
      </c>
      <c r="R909" s="44" t="s">
        <v>52</v>
      </c>
      <c r="S909" s="44">
        <v>0</v>
      </c>
      <c r="T909" s="44">
        <v>0</v>
      </c>
      <c r="U909" s="44" t="s">
        <v>620</v>
      </c>
      <c r="V909" s="44" t="s">
        <v>2505</v>
      </c>
      <c r="W909" s="44"/>
      <c r="X909" s="44"/>
      <c r="Y909" s="44"/>
      <c r="Z909" s="44"/>
      <c r="AA909" s="44"/>
      <c r="AB909" s="44" t="s">
        <v>625</v>
      </c>
      <c r="AC909" s="44" t="s">
        <v>626</v>
      </c>
      <c r="AD909" s="44" t="s">
        <v>813</v>
      </c>
      <c r="AE909" s="44" t="s">
        <v>550</v>
      </c>
      <c r="AF909" s="11">
        <f t="shared" si="174"/>
        <v>0</v>
      </c>
      <c r="AG909" s="11">
        <f t="shared" si="175"/>
        <v>0</v>
      </c>
      <c r="AH909" s="11">
        <f t="shared" si="176"/>
        <v>0</v>
      </c>
      <c r="AI909" s="11">
        <f t="shared" si="177"/>
        <v>0</v>
      </c>
      <c r="AJ909" s="11">
        <f t="shared" si="178"/>
        <v>0</v>
      </c>
      <c r="AK909" s="11">
        <f t="shared" si="179"/>
        <v>0</v>
      </c>
      <c r="AL909" s="11" t="str">
        <f t="shared" si="180"/>
        <v/>
      </c>
      <c r="AM909" s="11" t="str">
        <f t="shared" si="181"/>
        <v/>
      </c>
      <c r="AN909" s="11" t="str">
        <f>IF(AND($O909=$B$4,OR($Q909="COMMUN",$Q909=$D$4),$R909="POS"),COUNTIFS($O$83:$O909,$B$4,$Q$83:$Q909,"COMMUN",$R$83:$R909,"POS")+COUNTIFS($O$83:$O909,$B$4,$Q$83:$Q909,$D$4,$R$83:$R909,"POS"),"")</f>
        <v/>
      </c>
      <c r="AO909" s="11" t="str">
        <f t="shared" si="182"/>
        <v/>
      </c>
      <c r="AP909" s="11" t="str">
        <f t="shared" si="183"/>
        <v/>
      </c>
      <c r="AQ909" s="11">
        <f t="shared" si="184"/>
        <v>0</v>
      </c>
    </row>
    <row r="910" spans="12:43" ht="21.95" customHeight="1">
      <c r="L910" s="46"/>
      <c r="M910" s="46"/>
      <c r="N910" s="44" t="s">
        <v>2506</v>
      </c>
      <c r="O910" s="44" t="s">
        <v>1147</v>
      </c>
      <c r="P910" s="44">
        <v>3</v>
      </c>
      <c r="Q910" s="44" t="s">
        <v>51</v>
      </c>
      <c r="R910" s="44" t="s">
        <v>52</v>
      </c>
      <c r="S910" s="44">
        <v>0</v>
      </c>
      <c r="T910" s="44">
        <v>0</v>
      </c>
      <c r="U910" s="44" t="s">
        <v>620</v>
      </c>
      <c r="V910" s="44" t="s">
        <v>2507</v>
      </c>
      <c r="W910" s="44"/>
      <c r="X910" s="44"/>
      <c r="Y910" s="44"/>
      <c r="Z910" s="44"/>
      <c r="AA910" s="44"/>
      <c r="AB910" s="44" t="s">
        <v>625</v>
      </c>
      <c r="AC910" s="44" t="s">
        <v>626</v>
      </c>
      <c r="AD910" s="44" t="s">
        <v>813</v>
      </c>
      <c r="AE910" s="44" t="s">
        <v>550</v>
      </c>
      <c r="AF910" s="11">
        <f t="shared" si="174"/>
        <v>0</v>
      </c>
      <c r="AG910" s="11">
        <f t="shared" si="175"/>
        <v>0</v>
      </c>
      <c r="AH910" s="11">
        <f t="shared" si="176"/>
        <v>0</v>
      </c>
      <c r="AI910" s="11">
        <f t="shared" si="177"/>
        <v>0</v>
      </c>
      <c r="AJ910" s="11">
        <f t="shared" si="178"/>
        <v>0</v>
      </c>
      <c r="AK910" s="11">
        <f t="shared" si="179"/>
        <v>0</v>
      </c>
      <c r="AL910" s="11" t="str">
        <f t="shared" si="180"/>
        <v/>
      </c>
      <c r="AM910" s="11" t="str">
        <f t="shared" si="181"/>
        <v/>
      </c>
      <c r="AN910" s="11" t="str">
        <f>IF(AND($O910=$B$4,OR($Q910="COMMUN",$Q910=$D$4),$R910="POS"),COUNTIFS($O$83:$O910,$B$4,$Q$83:$Q910,"COMMUN",$R$83:$R910,"POS")+COUNTIFS($O$83:$O910,$B$4,$Q$83:$Q910,$D$4,$R$83:$R910,"POS"),"")</f>
        <v/>
      </c>
      <c r="AO910" s="11" t="str">
        <f t="shared" si="182"/>
        <v/>
      </c>
      <c r="AP910" s="11" t="str">
        <f t="shared" si="183"/>
        <v/>
      </c>
      <c r="AQ910" s="11">
        <f t="shared" si="184"/>
        <v>0</v>
      </c>
    </row>
    <row r="911" spans="12:43" ht="21.95" customHeight="1">
      <c r="L911" s="46"/>
      <c r="M911" s="46"/>
      <c r="N911" s="44" t="s">
        <v>2508</v>
      </c>
      <c r="O911" s="44" t="s">
        <v>1147</v>
      </c>
      <c r="P911" s="44">
        <v>4</v>
      </c>
      <c r="Q911" s="44" t="s">
        <v>51</v>
      </c>
      <c r="R911" s="44" t="s">
        <v>52</v>
      </c>
      <c r="S911" s="44">
        <v>0</v>
      </c>
      <c r="T911" s="44">
        <v>0</v>
      </c>
      <c r="U911" s="44" t="s">
        <v>620</v>
      </c>
      <c r="V911" s="44" t="s">
        <v>2509</v>
      </c>
      <c r="W911" s="44"/>
      <c r="X911" s="44"/>
      <c r="Y911" s="44"/>
      <c r="Z911" s="44"/>
      <c r="AA911" s="44"/>
      <c r="AB911" s="44" t="s">
        <v>625</v>
      </c>
      <c r="AC911" s="44" t="s">
        <v>626</v>
      </c>
      <c r="AD911" s="44" t="s">
        <v>813</v>
      </c>
      <c r="AE911" s="44" t="s">
        <v>550</v>
      </c>
      <c r="AF911" s="11">
        <f t="shared" si="174"/>
        <v>0</v>
      </c>
      <c r="AG911" s="11">
        <f t="shared" si="175"/>
        <v>0</v>
      </c>
      <c r="AH911" s="11">
        <f t="shared" si="176"/>
        <v>0</v>
      </c>
      <c r="AI911" s="11">
        <f t="shared" si="177"/>
        <v>0</v>
      </c>
      <c r="AJ911" s="11">
        <f t="shared" si="178"/>
        <v>0</v>
      </c>
      <c r="AK911" s="11">
        <f t="shared" si="179"/>
        <v>0</v>
      </c>
      <c r="AL911" s="11" t="str">
        <f t="shared" si="180"/>
        <v/>
      </c>
      <c r="AM911" s="11" t="str">
        <f t="shared" si="181"/>
        <v/>
      </c>
      <c r="AN911" s="11" t="str">
        <f>IF(AND($O911=$B$4,OR($Q911="COMMUN",$Q911=$D$4),$R911="POS"),COUNTIFS($O$83:$O911,$B$4,$Q$83:$Q911,"COMMUN",$R$83:$R911,"POS")+COUNTIFS($O$83:$O911,$B$4,$Q$83:$Q911,$D$4,$R$83:$R911,"POS"),"")</f>
        <v/>
      </c>
      <c r="AO911" s="11" t="str">
        <f t="shared" si="182"/>
        <v/>
      </c>
      <c r="AP911" s="11" t="str">
        <f t="shared" si="183"/>
        <v/>
      </c>
      <c r="AQ911" s="11">
        <f t="shared" si="184"/>
        <v>0</v>
      </c>
    </row>
    <row r="912" spans="12:43" ht="21.95" customHeight="1">
      <c r="L912" s="46"/>
      <c r="M912" s="46"/>
      <c r="N912" s="44" t="s">
        <v>2510</v>
      </c>
      <c r="O912" s="44" t="s">
        <v>1147</v>
      </c>
      <c r="P912" s="44">
        <v>5</v>
      </c>
      <c r="Q912" s="44" t="s">
        <v>51</v>
      </c>
      <c r="R912" s="44" t="s">
        <v>52</v>
      </c>
      <c r="S912" s="44">
        <v>0</v>
      </c>
      <c r="T912" s="44">
        <v>0</v>
      </c>
      <c r="U912" s="44" t="s">
        <v>620</v>
      </c>
      <c r="V912" s="44" t="s">
        <v>2511</v>
      </c>
      <c r="W912" s="44"/>
      <c r="X912" s="44"/>
      <c r="Y912" s="44"/>
      <c r="Z912" s="44"/>
      <c r="AA912" s="44"/>
      <c r="AB912" s="44" t="s">
        <v>625</v>
      </c>
      <c r="AC912" s="44" t="s">
        <v>626</v>
      </c>
      <c r="AD912" s="44" t="s">
        <v>813</v>
      </c>
      <c r="AE912" s="44" t="s">
        <v>550</v>
      </c>
      <c r="AF912" s="11">
        <f t="shared" si="174"/>
        <v>0</v>
      </c>
      <c r="AG912" s="11">
        <f t="shared" si="175"/>
        <v>0</v>
      </c>
      <c r="AH912" s="11">
        <f t="shared" si="176"/>
        <v>0</v>
      </c>
      <c r="AI912" s="11">
        <f t="shared" si="177"/>
        <v>0</v>
      </c>
      <c r="AJ912" s="11">
        <f t="shared" si="178"/>
        <v>0</v>
      </c>
      <c r="AK912" s="11">
        <f t="shared" si="179"/>
        <v>0</v>
      </c>
      <c r="AL912" s="11" t="str">
        <f t="shared" si="180"/>
        <v/>
      </c>
      <c r="AM912" s="11" t="str">
        <f t="shared" si="181"/>
        <v/>
      </c>
      <c r="AN912" s="11" t="str">
        <f>IF(AND($O912=$B$4,OR($Q912="COMMUN",$Q912=$D$4),$R912="POS"),COUNTIFS($O$83:$O912,$B$4,$Q$83:$Q912,"COMMUN",$R$83:$R912,"POS")+COUNTIFS($O$83:$O912,$B$4,$Q$83:$Q912,$D$4,$R$83:$R912,"POS"),"")</f>
        <v/>
      </c>
      <c r="AO912" s="11" t="str">
        <f t="shared" si="182"/>
        <v/>
      </c>
      <c r="AP912" s="11" t="str">
        <f t="shared" si="183"/>
        <v/>
      </c>
      <c r="AQ912" s="11">
        <f t="shared" si="184"/>
        <v>0</v>
      </c>
    </row>
    <row r="913" spans="12:43" ht="21.95" customHeight="1">
      <c r="L913" s="46"/>
      <c r="M913" s="46"/>
      <c r="N913" s="44" t="s">
        <v>2512</v>
      </c>
      <c r="O913" s="44" t="s">
        <v>1150</v>
      </c>
      <c r="P913" s="44">
        <v>1</v>
      </c>
      <c r="Q913" s="44" t="s">
        <v>51</v>
      </c>
      <c r="R913" s="44" t="s">
        <v>52</v>
      </c>
      <c r="S913" s="44">
        <v>0</v>
      </c>
      <c r="T913" s="44">
        <v>0</v>
      </c>
      <c r="U913" s="44" t="s">
        <v>620</v>
      </c>
      <c r="V913" s="44" t="s">
        <v>2513</v>
      </c>
      <c r="W913" s="44"/>
      <c r="X913" s="44"/>
      <c r="Y913" s="44"/>
      <c r="Z913" s="44"/>
      <c r="AA913" s="44"/>
      <c r="AB913" s="44" t="s">
        <v>625</v>
      </c>
      <c r="AC913" s="44" t="s">
        <v>626</v>
      </c>
      <c r="AD913" s="44" t="s">
        <v>813</v>
      </c>
      <c r="AE913" s="44" t="s">
        <v>550</v>
      </c>
      <c r="AF913" s="11">
        <f t="shared" si="174"/>
        <v>0</v>
      </c>
      <c r="AG913" s="11">
        <f t="shared" si="175"/>
        <v>0</v>
      </c>
      <c r="AH913" s="11">
        <f t="shared" si="176"/>
        <v>0</v>
      </c>
      <c r="AI913" s="11">
        <f t="shared" si="177"/>
        <v>0</v>
      </c>
      <c r="AJ913" s="11">
        <f t="shared" si="178"/>
        <v>0</v>
      </c>
      <c r="AK913" s="11">
        <f t="shared" si="179"/>
        <v>0</v>
      </c>
      <c r="AL913" s="11" t="str">
        <f t="shared" si="180"/>
        <v/>
      </c>
      <c r="AM913" s="11" t="str">
        <f t="shared" si="181"/>
        <v/>
      </c>
      <c r="AN913" s="11" t="str">
        <f>IF(AND($O913=$B$4,OR($Q913="COMMUN",$Q913=$D$4),$R913="POS"),COUNTIFS($O$83:$O913,$B$4,$Q$83:$Q913,"COMMUN",$R$83:$R913,"POS")+COUNTIFS($O$83:$O913,$B$4,$Q$83:$Q913,$D$4,$R$83:$R913,"POS"),"")</f>
        <v/>
      </c>
      <c r="AO913" s="11" t="str">
        <f t="shared" si="182"/>
        <v/>
      </c>
      <c r="AP913" s="11" t="str">
        <f t="shared" si="183"/>
        <v/>
      </c>
      <c r="AQ913" s="11">
        <f t="shared" si="184"/>
        <v>0</v>
      </c>
    </row>
    <row r="914" spans="12:43" ht="21.95" customHeight="1">
      <c r="L914" s="46"/>
      <c r="M914" s="46"/>
      <c r="N914" s="44" t="s">
        <v>2514</v>
      </c>
      <c r="O914" s="44" t="s">
        <v>1150</v>
      </c>
      <c r="P914" s="44">
        <v>2</v>
      </c>
      <c r="Q914" s="44" t="s">
        <v>51</v>
      </c>
      <c r="R914" s="44" t="s">
        <v>52</v>
      </c>
      <c r="S914" s="44">
        <v>0</v>
      </c>
      <c r="T914" s="44">
        <v>0</v>
      </c>
      <c r="U914" s="44" t="s">
        <v>620</v>
      </c>
      <c r="V914" s="44" t="s">
        <v>2515</v>
      </c>
      <c r="W914" s="44"/>
      <c r="X914" s="44"/>
      <c r="Y914" s="44"/>
      <c r="Z914" s="44"/>
      <c r="AA914" s="44"/>
      <c r="AB914" s="44" t="s">
        <v>625</v>
      </c>
      <c r="AC914" s="44" t="s">
        <v>626</v>
      </c>
      <c r="AD914" s="44" t="s">
        <v>813</v>
      </c>
      <c r="AE914" s="44" t="s">
        <v>550</v>
      </c>
      <c r="AF914" s="11">
        <f t="shared" si="174"/>
        <v>0</v>
      </c>
      <c r="AG914" s="11">
        <f t="shared" si="175"/>
        <v>0</v>
      </c>
      <c r="AH914" s="11">
        <f t="shared" si="176"/>
        <v>0</v>
      </c>
      <c r="AI914" s="11">
        <f t="shared" si="177"/>
        <v>0</v>
      </c>
      <c r="AJ914" s="11">
        <f t="shared" si="178"/>
        <v>0</v>
      </c>
      <c r="AK914" s="11">
        <f t="shared" si="179"/>
        <v>0</v>
      </c>
      <c r="AL914" s="11" t="str">
        <f t="shared" si="180"/>
        <v/>
      </c>
      <c r="AM914" s="11" t="str">
        <f t="shared" si="181"/>
        <v/>
      </c>
      <c r="AN914" s="11" t="str">
        <f>IF(AND($O914=$B$4,OR($Q914="COMMUN",$Q914=$D$4),$R914="POS"),COUNTIFS($O$83:$O914,$B$4,$Q$83:$Q914,"COMMUN",$R$83:$R914,"POS")+COUNTIFS($O$83:$O914,$B$4,$Q$83:$Q914,$D$4,$R$83:$R914,"POS"),"")</f>
        <v/>
      </c>
      <c r="AO914" s="11" t="str">
        <f t="shared" si="182"/>
        <v/>
      </c>
      <c r="AP914" s="11" t="str">
        <f t="shared" si="183"/>
        <v/>
      </c>
      <c r="AQ914" s="11">
        <f t="shared" si="184"/>
        <v>0</v>
      </c>
    </row>
    <row r="915" spans="12:43" ht="21.95" customHeight="1">
      <c r="L915" s="46"/>
      <c r="M915" s="46"/>
      <c r="N915" s="44" t="s">
        <v>2516</v>
      </c>
      <c r="O915" s="44" t="s">
        <v>1150</v>
      </c>
      <c r="P915" s="44">
        <v>3</v>
      </c>
      <c r="Q915" s="44" t="s">
        <v>51</v>
      </c>
      <c r="R915" s="44" t="s">
        <v>52</v>
      </c>
      <c r="S915" s="44">
        <v>0</v>
      </c>
      <c r="T915" s="44">
        <v>0</v>
      </c>
      <c r="U915" s="44" t="s">
        <v>620</v>
      </c>
      <c r="V915" s="44" t="s">
        <v>2517</v>
      </c>
      <c r="W915" s="44"/>
      <c r="X915" s="44"/>
      <c r="Y915" s="44"/>
      <c r="Z915" s="44"/>
      <c r="AA915" s="44"/>
      <c r="AB915" s="44" t="s">
        <v>625</v>
      </c>
      <c r="AC915" s="44" t="s">
        <v>626</v>
      </c>
      <c r="AD915" s="44" t="s">
        <v>813</v>
      </c>
      <c r="AE915" s="44" t="s">
        <v>550</v>
      </c>
      <c r="AF915" s="11">
        <f t="shared" ref="AF915:AF978" si="185">IF($O915="","",IF(SUMPRODUCT(--($W915:$AA915&lt;&gt;""),--ISNUMBER(SEARCH(" "&amp;$W915:$AA915&amp;" "," "&amp;$K$19&amp;" ")))&gt;0,1,0))</f>
        <v>0</v>
      </c>
      <c r="AG915" s="11">
        <f t="shared" ref="AG915:AG978" si="186">IF($O915="","",IF(SUMPRODUCT(--($W915:$AA915&lt;&gt;""),--ISNUMBER(SEARCH(" "&amp;$W915:$AA915&amp;" "," "&amp;$K$20&amp;" ")))&gt;0,1,0))</f>
        <v>0</v>
      </c>
      <c r="AH915" s="11">
        <f t="shared" ref="AH915:AH978" si="187">IF(AND($AF915=1,OR($Q915="COMMUN",$Q915="CFA"),$R915="POS"),$S915,0)</f>
        <v>0</v>
      </c>
      <c r="AI915" s="11">
        <f t="shared" ref="AI915:AI978" si="188">IF(AND($AF915=1,OR($Q915="COMMUN",$Q915="PRO"),$R915="POS"),$T915,0)</f>
        <v>0</v>
      </c>
      <c r="AJ915" s="11">
        <f t="shared" ref="AJ915:AJ978" si="189">IF(AND($AG915=1,OR($Q915="COMMUN",$Q915="CFA"),$R915="POS"),$S915,0)</f>
        <v>0</v>
      </c>
      <c r="AK915" s="11">
        <f t="shared" ref="AK915:AK978" si="190">IF(AND($AG915=1,OR($Q915="COMMUN",$Q915="PRO"),$R915="POS"),$T915,0)</f>
        <v>0</v>
      </c>
      <c r="AL915" s="11" t="str">
        <f t="shared" ref="AL915:AL978" si="191">IF($O915&lt;&gt;$B$4,"",IF($R915="POS",IF($AF915=1,"Détecté","À compléter"),IF($AF915=1,"Alerte détectée","Non détecté")))</f>
        <v/>
      </c>
      <c r="AM915" s="11" t="str">
        <f t="shared" ref="AM915:AM978" si="192">IF($O915&lt;&gt;$B$4,"",IF($R915="POS",IF($AG915=1,"Détecté","À compléter"),IF($AG915=1,"Alerte détectée","Non détecté")))</f>
        <v/>
      </c>
      <c r="AN915" s="11" t="str">
        <f>IF(AND($O915=$B$4,OR($Q915="COMMUN",$Q915=$D$4),$R915="POS"),COUNTIFS($O$83:$O915,$B$4,$Q$83:$Q915,"COMMUN",$R$83:$R915,"POS")+COUNTIFS($O$83:$O915,$B$4,$Q$83:$Q915,$D$4,$R$83:$R915,"POS"),"")</f>
        <v/>
      </c>
      <c r="AO915" s="11" t="str">
        <f t="shared" ref="AO915:AO978" si="193">IF(AND($O915=$B$4,$AF915=1,OR($R915="NEG",$R915="EXCL")),"⚠","")</f>
        <v/>
      </c>
      <c r="AP915" s="11" t="str">
        <f t="shared" ref="AP915:AP978" si="194">IF(AND($O915=$B$4,$AG915=1,OR($R915="NEG",$R915="EXCL")),"⚠","")</f>
        <v/>
      </c>
      <c r="AQ915" s="11">
        <f t="shared" ref="AQ915:AQ978" si="195">COUNTIF($W915:$AA915,"&lt;&gt;")</f>
        <v>0</v>
      </c>
    </row>
    <row r="916" spans="12:43" ht="21.95" customHeight="1">
      <c r="L916" s="46"/>
      <c r="M916" s="46"/>
      <c r="N916" s="44" t="s">
        <v>2518</v>
      </c>
      <c r="O916" s="44" t="s">
        <v>1150</v>
      </c>
      <c r="P916" s="44">
        <v>4</v>
      </c>
      <c r="Q916" s="44" t="s">
        <v>51</v>
      </c>
      <c r="R916" s="44" t="s">
        <v>52</v>
      </c>
      <c r="S916" s="44">
        <v>0</v>
      </c>
      <c r="T916" s="44">
        <v>0</v>
      </c>
      <c r="U916" s="44" t="s">
        <v>620</v>
      </c>
      <c r="V916" s="44" t="s">
        <v>2519</v>
      </c>
      <c r="W916" s="44"/>
      <c r="X916" s="44"/>
      <c r="Y916" s="44"/>
      <c r="Z916" s="44"/>
      <c r="AA916" s="44"/>
      <c r="AB916" s="44" t="s">
        <v>625</v>
      </c>
      <c r="AC916" s="44" t="s">
        <v>626</v>
      </c>
      <c r="AD916" s="44" t="s">
        <v>813</v>
      </c>
      <c r="AE916" s="44" t="s">
        <v>550</v>
      </c>
      <c r="AF916" s="11">
        <f t="shared" si="185"/>
        <v>0</v>
      </c>
      <c r="AG916" s="11">
        <f t="shared" si="186"/>
        <v>0</v>
      </c>
      <c r="AH916" s="11">
        <f t="shared" si="187"/>
        <v>0</v>
      </c>
      <c r="AI916" s="11">
        <f t="shared" si="188"/>
        <v>0</v>
      </c>
      <c r="AJ916" s="11">
        <f t="shared" si="189"/>
        <v>0</v>
      </c>
      <c r="AK916" s="11">
        <f t="shared" si="190"/>
        <v>0</v>
      </c>
      <c r="AL916" s="11" t="str">
        <f t="shared" si="191"/>
        <v/>
      </c>
      <c r="AM916" s="11" t="str">
        <f t="shared" si="192"/>
        <v/>
      </c>
      <c r="AN916" s="11" t="str">
        <f>IF(AND($O916=$B$4,OR($Q916="COMMUN",$Q916=$D$4),$R916="POS"),COUNTIFS($O$83:$O916,$B$4,$Q$83:$Q916,"COMMUN",$R$83:$R916,"POS")+COUNTIFS($O$83:$O916,$B$4,$Q$83:$Q916,$D$4,$R$83:$R916,"POS"),"")</f>
        <v/>
      </c>
      <c r="AO916" s="11" t="str">
        <f t="shared" si="193"/>
        <v/>
      </c>
      <c r="AP916" s="11" t="str">
        <f t="shared" si="194"/>
        <v/>
      </c>
      <c r="AQ916" s="11">
        <f t="shared" si="195"/>
        <v>0</v>
      </c>
    </row>
    <row r="917" spans="12:43" ht="21.95" customHeight="1">
      <c r="L917" s="46"/>
      <c r="M917" s="46"/>
      <c r="N917" s="44" t="s">
        <v>2520</v>
      </c>
      <c r="O917" s="44" t="s">
        <v>1150</v>
      </c>
      <c r="P917" s="44">
        <v>5</v>
      </c>
      <c r="Q917" s="44" t="s">
        <v>51</v>
      </c>
      <c r="R917" s="44" t="s">
        <v>52</v>
      </c>
      <c r="S917" s="44">
        <v>0</v>
      </c>
      <c r="T917" s="44">
        <v>0</v>
      </c>
      <c r="U917" s="44" t="s">
        <v>620</v>
      </c>
      <c r="V917" s="44" t="s">
        <v>2521</v>
      </c>
      <c r="W917" s="44"/>
      <c r="X917" s="44"/>
      <c r="Y917" s="44"/>
      <c r="Z917" s="44"/>
      <c r="AA917" s="44"/>
      <c r="AB917" s="44" t="s">
        <v>625</v>
      </c>
      <c r="AC917" s="44" t="s">
        <v>626</v>
      </c>
      <c r="AD917" s="44" t="s">
        <v>813</v>
      </c>
      <c r="AE917" s="44" t="s">
        <v>550</v>
      </c>
      <c r="AF917" s="11">
        <f t="shared" si="185"/>
        <v>0</v>
      </c>
      <c r="AG917" s="11">
        <f t="shared" si="186"/>
        <v>0</v>
      </c>
      <c r="AH917" s="11">
        <f t="shared" si="187"/>
        <v>0</v>
      </c>
      <c r="AI917" s="11">
        <f t="shared" si="188"/>
        <v>0</v>
      </c>
      <c r="AJ917" s="11">
        <f t="shared" si="189"/>
        <v>0</v>
      </c>
      <c r="AK917" s="11">
        <f t="shared" si="190"/>
        <v>0</v>
      </c>
      <c r="AL917" s="11" t="str">
        <f t="shared" si="191"/>
        <v/>
      </c>
      <c r="AM917" s="11" t="str">
        <f t="shared" si="192"/>
        <v/>
      </c>
      <c r="AN917" s="11" t="str">
        <f>IF(AND($O917=$B$4,OR($Q917="COMMUN",$Q917=$D$4),$R917="POS"),COUNTIFS($O$83:$O917,$B$4,$Q$83:$Q917,"COMMUN",$R$83:$R917,"POS")+COUNTIFS($O$83:$O917,$B$4,$Q$83:$Q917,$D$4,$R$83:$R917,"POS"),"")</f>
        <v/>
      </c>
      <c r="AO917" s="11" t="str">
        <f t="shared" si="193"/>
        <v/>
      </c>
      <c r="AP917" s="11" t="str">
        <f t="shared" si="194"/>
        <v/>
      </c>
      <c r="AQ917" s="11">
        <f t="shared" si="195"/>
        <v>0</v>
      </c>
    </row>
    <row r="918" spans="12:43" ht="21.95" customHeight="1">
      <c r="L918" s="46"/>
      <c r="M918" s="46"/>
      <c r="N918" s="44" t="s">
        <v>2522</v>
      </c>
      <c r="O918" s="44" t="s">
        <v>1153</v>
      </c>
      <c r="P918" s="44">
        <v>1</v>
      </c>
      <c r="Q918" s="44" t="s">
        <v>51</v>
      </c>
      <c r="R918" s="44" t="s">
        <v>52</v>
      </c>
      <c r="S918" s="44">
        <v>0</v>
      </c>
      <c r="T918" s="44">
        <v>0</v>
      </c>
      <c r="U918" s="44" t="s">
        <v>620</v>
      </c>
      <c r="V918" s="44" t="s">
        <v>2523</v>
      </c>
      <c r="W918" s="44"/>
      <c r="X918" s="44"/>
      <c r="Y918" s="44"/>
      <c r="Z918" s="44"/>
      <c r="AA918" s="44"/>
      <c r="AB918" s="44" t="s">
        <v>625</v>
      </c>
      <c r="AC918" s="44" t="s">
        <v>626</v>
      </c>
      <c r="AD918" s="44" t="s">
        <v>813</v>
      </c>
      <c r="AE918" s="44" t="s">
        <v>550</v>
      </c>
      <c r="AF918" s="11">
        <f t="shared" si="185"/>
        <v>0</v>
      </c>
      <c r="AG918" s="11">
        <f t="shared" si="186"/>
        <v>0</v>
      </c>
      <c r="AH918" s="11">
        <f t="shared" si="187"/>
        <v>0</v>
      </c>
      <c r="AI918" s="11">
        <f t="shared" si="188"/>
        <v>0</v>
      </c>
      <c r="AJ918" s="11">
        <f t="shared" si="189"/>
        <v>0</v>
      </c>
      <c r="AK918" s="11">
        <f t="shared" si="190"/>
        <v>0</v>
      </c>
      <c r="AL918" s="11" t="str">
        <f t="shared" si="191"/>
        <v/>
      </c>
      <c r="AM918" s="11" t="str">
        <f t="shared" si="192"/>
        <v/>
      </c>
      <c r="AN918" s="11" t="str">
        <f>IF(AND($O918=$B$4,OR($Q918="COMMUN",$Q918=$D$4),$R918="POS"),COUNTIFS($O$83:$O918,$B$4,$Q$83:$Q918,"COMMUN",$R$83:$R918,"POS")+COUNTIFS($O$83:$O918,$B$4,$Q$83:$Q918,$D$4,$R$83:$R918,"POS"),"")</f>
        <v/>
      </c>
      <c r="AO918" s="11" t="str">
        <f t="shared" si="193"/>
        <v/>
      </c>
      <c r="AP918" s="11" t="str">
        <f t="shared" si="194"/>
        <v/>
      </c>
      <c r="AQ918" s="11">
        <f t="shared" si="195"/>
        <v>0</v>
      </c>
    </row>
    <row r="919" spans="12:43" ht="21.95" customHeight="1">
      <c r="L919" s="46"/>
      <c r="M919" s="46"/>
      <c r="N919" s="44" t="s">
        <v>2524</v>
      </c>
      <c r="O919" s="44" t="s">
        <v>1153</v>
      </c>
      <c r="P919" s="44">
        <v>2</v>
      </c>
      <c r="Q919" s="44" t="s">
        <v>51</v>
      </c>
      <c r="R919" s="44" t="s">
        <v>52</v>
      </c>
      <c r="S919" s="44">
        <v>0</v>
      </c>
      <c r="T919" s="44">
        <v>0</v>
      </c>
      <c r="U919" s="44" t="s">
        <v>620</v>
      </c>
      <c r="V919" s="44" t="s">
        <v>2525</v>
      </c>
      <c r="W919" s="44"/>
      <c r="X919" s="44"/>
      <c r="Y919" s="44"/>
      <c r="Z919" s="44"/>
      <c r="AA919" s="44"/>
      <c r="AB919" s="44" t="s">
        <v>625</v>
      </c>
      <c r="AC919" s="44" t="s">
        <v>626</v>
      </c>
      <c r="AD919" s="44" t="s">
        <v>813</v>
      </c>
      <c r="AE919" s="44" t="s">
        <v>550</v>
      </c>
      <c r="AF919" s="11">
        <f t="shared" si="185"/>
        <v>0</v>
      </c>
      <c r="AG919" s="11">
        <f t="shared" si="186"/>
        <v>0</v>
      </c>
      <c r="AH919" s="11">
        <f t="shared" si="187"/>
        <v>0</v>
      </c>
      <c r="AI919" s="11">
        <f t="shared" si="188"/>
        <v>0</v>
      </c>
      <c r="AJ919" s="11">
        <f t="shared" si="189"/>
        <v>0</v>
      </c>
      <c r="AK919" s="11">
        <f t="shared" si="190"/>
        <v>0</v>
      </c>
      <c r="AL919" s="11" t="str">
        <f t="shared" si="191"/>
        <v/>
      </c>
      <c r="AM919" s="11" t="str">
        <f t="shared" si="192"/>
        <v/>
      </c>
      <c r="AN919" s="11" t="str">
        <f>IF(AND($O919=$B$4,OR($Q919="COMMUN",$Q919=$D$4),$R919="POS"),COUNTIFS($O$83:$O919,$B$4,$Q$83:$Q919,"COMMUN",$R$83:$R919,"POS")+COUNTIFS($O$83:$O919,$B$4,$Q$83:$Q919,$D$4,$R$83:$R919,"POS"),"")</f>
        <v/>
      </c>
      <c r="AO919" s="11" t="str">
        <f t="shared" si="193"/>
        <v/>
      </c>
      <c r="AP919" s="11" t="str">
        <f t="shared" si="194"/>
        <v/>
      </c>
      <c r="AQ919" s="11">
        <f t="shared" si="195"/>
        <v>0</v>
      </c>
    </row>
    <row r="920" spans="12:43" ht="21.95" customHeight="1">
      <c r="L920" s="46"/>
      <c r="M920" s="46"/>
      <c r="N920" s="44" t="s">
        <v>2526</v>
      </c>
      <c r="O920" s="44" t="s">
        <v>1153</v>
      </c>
      <c r="P920" s="44">
        <v>3</v>
      </c>
      <c r="Q920" s="44" t="s">
        <v>51</v>
      </c>
      <c r="R920" s="44" t="s">
        <v>52</v>
      </c>
      <c r="S920" s="44">
        <v>0</v>
      </c>
      <c r="T920" s="44">
        <v>0</v>
      </c>
      <c r="U920" s="44" t="s">
        <v>620</v>
      </c>
      <c r="V920" s="44" t="s">
        <v>2527</v>
      </c>
      <c r="W920" s="44"/>
      <c r="X920" s="44"/>
      <c r="Y920" s="44"/>
      <c r="Z920" s="44"/>
      <c r="AA920" s="44"/>
      <c r="AB920" s="44" t="s">
        <v>625</v>
      </c>
      <c r="AC920" s="44" t="s">
        <v>626</v>
      </c>
      <c r="AD920" s="44" t="s">
        <v>813</v>
      </c>
      <c r="AE920" s="44" t="s">
        <v>550</v>
      </c>
      <c r="AF920" s="11">
        <f t="shared" si="185"/>
        <v>0</v>
      </c>
      <c r="AG920" s="11">
        <f t="shared" si="186"/>
        <v>0</v>
      </c>
      <c r="AH920" s="11">
        <f t="shared" si="187"/>
        <v>0</v>
      </c>
      <c r="AI920" s="11">
        <f t="shared" si="188"/>
        <v>0</v>
      </c>
      <c r="AJ920" s="11">
        <f t="shared" si="189"/>
        <v>0</v>
      </c>
      <c r="AK920" s="11">
        <f t="shared" si="190"/>
        <v>0</v>
      </c>
      <c r="AL920" s="11" t="str">
        <f t="shared" si="191"/>
        <v/>
      </c>
      <c r="AM920" s="11" t="str">
        <f t="shared" si="192"/>
        <v/>
      </c>
      <c r="AN920" s="11" t="str">
        <f>IF(AND($O920=$B$4,OR($Q920="COMMUN",$Q920=$D$4),$R920="POS"),COUNTIFS($O$83:$O920,$B$4,$Q$83:$Q920,"COMMUN",$R$83:$R920,"POS")+COUNTIFS($O$83:$O920,$B$4,$Q$83:$Q920,$D$4,$R$83:$R920,"POS"),"")</f>
        <v/>
      </c>
      <c r="AO920" s="11" t="str">
        <f t="shared" si="193"/>
        <v/>
      </c>
      <c r="AP920" s="11" t="str">
        <f t="shared" si="194"/>
        <v/>
      </c>
      <c r="AQ920" s="11">
        <f t="shared" si="195"/>
        <v>0</v>
      </c>
    </row>
    <row r="921" spans="12:43" ht="21.95" customHeight="1">
      <c r="L921" s="46"/>
      <c r="M921" s="46"/>
      <c r="N921" s="44" t="s">
        <v>2528</v>
      </c>
      <c r="O921" s="44" t="s">
        <v>1153</v>
      </c>
      <c r="P921" s="44">
        <v>4</v>
      </c>
      <c r="Q921" s="44" t="s">
        <v>51</v>
      </c>
      <c r="R921" s="44" t="s">
        <v>52</v>
      </c>
      <c r="S921" s="44">
        <v>0</v>
      </c>
      <c r="T921" s="44">
        <v>0</v>
      </c>
      <c r="U921" s="44" t="s">
        <v>620</v>
      </c>
      <c r="V921" s="44" t="s">
        <v>2529</v>
      </c>
      <c r="W921" s="44"/>
      <c r="X921" s="44"/>
      <c r="Y921" s="44"/>
      <c r="Z921" s="44"/>
      <c r="AA921" s="44"/>
      <c r="AB921" s="44" t="s">
        <v>625</v>
      </c>
      <c r="AC921" s="44" t="s">
        <v>626</v>
      </c>
      <c r="AD921" s="44" t="s">
        <v>813</v>
      </c>
      <c r="AE921" s="44" t="s">
        <v>550</v>
      </c>
      <c r="AF921" s="11">
        <f t="shared" si="185"/>
        <v>0</v>
      </c>
      <c r="AG921" s="11">
        <f t="shared" si="186"/>
        <v>0</v>
      </c>
      <c r="AH921" s="11">
        <f t="shared" si="187"/>
        <v>0</v>
      </c>
      <c r="AI921" s="11">
        <f t="shared" si="188"/>
        <v>0</v>
      </c>
      <c r="AJ921" s="11">
        <f t="shared" si="189"/>
        <v>0</v>
      </c>
      <c r="AK921" s="11">
        <f t="shared" si="190"/>
        <v>0</v>
      </c>
      <c r="AL921" s="11" t="str">
        <f t="shared" si="191"/>
        <v/>
      </c>
      <c r="AM921" s="11" t="str">
        <f t="shared" si="192"/>
        <v/>
      </c>
      <c r="AN921" s="11" t="str">
        <f>IF(AND($O921=$B$4,OR($Q921="COMMUN",$Q921=$D$4),$R921="POS"),COUNTIFS($O$83:$O921,$B$4,$Q$83:$Q921,"COMMUN",$R$83:$R921,"POS")+COUNTIFS($O$83:$O921,$B$4,$Q$83:$Q921,$D$4,$R$83:$R921,"POS"),"")</f>
        <v/>
      </c>
      <c r="AO921" s="11" t="str">
        <f t="shared" si="193"/>
        <v/>
      </c>
      <c r="AP921" s="11" t="str">
        <f t="shared" si="194"/>
        <v/>
      </c>
      <c r="AQ921" s="11">
        <f t="shared" si="195"/>
        <v>0</v>
      </c>
    </row>
    <row r="922" spans="12:43" ht="21.95" customHeight="1">
      <c r="L922" s="46"/>
      <c r="M922" s="46"/>
      <c r="N922" s="44" t="s">
        <v>2530</v>
      </c>
      <c r="O922" s="44" t="s">
        <v>1153</v>
      </c>
      <c r="P922" s="44">
        <v>5</v>
      </c>
      <c r="Q922" s="44" t="s">
        <v>51</v>
      </c>
      <c r="R922" s="44" t="s">
        <v>52</v>
      </c>
      <c r="S922" s="44">
        <v>0</v>
      </c>
      <c r="T922" s="44">
        <v>0</v>
      </c>
      <c r="U922" s="44" t="s">
        <v>620</v>
      </c>
      <c r="V922" s="44" t="s">
        <v>2531</v>
      </c>
      <c r="W922" s="44"/>
      <c r="X922" s="44"/>
      <c r="Y922" s="44"/>
      <c r="Z922" s="44"/>
      <c r="AA922" s="44"/>
      <c r="AB922" s="44" t="s">
        <v>625</v>
      </c>
      <c r="AC922" s="44" t="s">
        <v>626</v>
      </c>
      <c r="AD922" s="44" t="s">
        <v>813</v>
      </c>
      <c r="AE922" s="44" t="s">
        <v>550</v>
      </c>
      <c r="AF922" s="11">
        <f t="shared" si="185"/>
        <v>0</v>
      </c>
      <c r="AG922" s="11">
        <f t="shared" si="186"/>
        <v>0</v>
      </c>
      <c r="AH922" s="11">
        <f t="shared" si="187"/>
        <v>0</v>
      </c>
      <c r="AI922" s="11">
        <f t="shared" si="188"/>
        <v>0</v>
      </c>
      <c r="AJ922" s="11">
        <f t="shared" si="189"/>
        <v>0</v>
      </c>
      <c r="AK922" s="11">
        <f t="shared" si="190"/>
        <v>0</v>
      </c>
      <c r="AL922" s="11" t="str">
        <f t="shared" si="191"/>
        <v/>
      </c>
      <c r="AM922" s="11" t="str">
        <f t="shared" si="192"/>
        <v/>
      </c>
      <c r="AN922" s="11" t="str">
        <f>IF(AND($O922=$B$4,OR($Q922="COMMUN",$Q922=$D$4),$R922="POS"),COUNTIFS($O$83:$O922,$B$4,$Q$83:$Q922,"COMMUN",$R$83:$R922,"POS")+COUNTIFS($O$83:$O922,$B$4,$Q$83:$Q922,$D$4,$R$83:$R922,"POS"),"")</f>
        <v/>
      </c>
      <c r="AO922" s="11" t="str">
        <f t="shared" si="193"/>
        <v/>
      </c>
      <c r="AP922" s="11" t="str">
        <f t="shared" si="194"/>
        <v/>
      </c>
      <c r="AQ922" s="11">
        <f t="shared" si="195"/>
        <v>0</v>
      </c>
    </row>
    <row r="923" spans="12:43" ht="21.95" customHeight="1">
      <c r="L923" s="46"/>
      <c r="M923" s="46"/>
      <c r="N923" s="44" t="s">
        <v>2532</v>
      </c>
      <c r="O923" s="44" t="s">
        <v>1156</v>
      </c>
      <c r="P923" s="44">
        <v>1</v>
      </c>
      <c r="Q923" s="44" t="s">
        <v>51</v>
      </c>
      <c r="R923" s="44" t="s">
        <v>52</v>
      </c>
      <c r="S923" s="44">
        <v>0</v>
      </c>
      <c r="T923" s="44">
        <v>0</v>
      </c>
      <c r="U923" s="44" t="s">
        <v>620</v>
      </c>
      <c r="V923" s="44" t="s">
        <v>2533</v>
      </c>
      <c r="W923" s="44"/>
      <c r="X923" s="44"/>
      <c r="Y923" s="44"/>
      <c r="Z923" s="44"/>
      <c r="AA923" s="44"/>
      <c r="AB923" s="44" t="s">
        <v>625</v>
      </c>
      <c r="AC923" s="44" t="s">
        <v>626</v>
      </c>
      <c r="AD923" s="44" t="s">
        <v>813</v>
      </c>
      <c r="AE923" s="44" t="s">
        <v>550</v>
      </c>
      <c r="AF923" s="11">
        <f t="shared" si="185"/>
        <v>0</v>
      </c>
      <c r="AG923" s="11">
        <f t="shared" si="186"/>
        <v>0</v>
      </c>
      <c r="AH923" s="11">
        <f t="shared" si="187"/>
        <v>0</v>
      </c>
      <c r="AI923" s="11">
        <f t="shared" si="188"/>
        <v>0</v>
      </c>
      <c r="AJ923" s="11">
        <f t="shared" si="189"/>
        <v>0</v>
      </c>
      <c r="AK923" s="11">
        <f t="shared" si="190"/>
        <v>0</v>
      </c>
      <c r="AL923" s="11" t="str">
        <f t="shared" si="191"/>
        <v/>
      </c>
      <c r="AM923" s="11" t="str">
        <f t="shared" si="192"/>
        <v/>
      </c>
      <c r="AN923" s="11" t="str">
        <f>IF(AND($O923=$B$4,OR($Q923="COMMUN",$Q923=$D$4),$R923="POS"),COUNTIFS($O$83:$O923,$B$4,$Q$83:$Q923,"COMMUN",$R$83:$R923,"POS")+COUNTIFS($O$83:$O923,$B$4,$Q$83:$Q923,$D$4,$R$83:$R923,"POS"),"")</f>
        <v/>
      </c>
      <c r="AO923" s="11" t="str">
        <f t="shared" si="193"/>
        <v/>
      </c>
      <c r="AP923" s="11" t="str">
        <f t="shared" si="194"/>
        <v/>
      </c>
      <c r="AQ923" s="11">
        <f t="shared" si="195"/>
        <v>0</v>
      </c>
    </row>
    <row r="924" spans="12:43" ht="21.95" customHeight="1">
      <c r="L924" s="46"/>
      <c r="M924" s="46"/>
      <c r="N924" s="44" t="s">
        <v>2534</v>
      </c>
      <c r="O924" s="44" t="s">
        <v>1156</v>
      </c>
      <c r="P924" s="44">
        <v>2</v>
      </c>
      <c r="Q924" s="44" t="s">
        <v>51</v>
      </c>
      <c r="R924" s="44" t="s">
        <v>52</v>
      </c>
      <c r="S924" s="44">
        <v>0</v>
      </c>
      <c r="T924" s="44">
        <v>0</v>
      </c>
      <c r="U924" s="44" t="s">
        <v>620</v>
      </c>
      <c r="V924" s="44" t="s">
        <v>2535</v>
      </c>
      <c r="W924" s="44"/>
      <c r="X924" s="44"/>
      <c r="Y924" s="44"/>
      <c r="Z924" s="44"/>
      <c r="AA924" s="44"/>
      <c r="AB924" s="44" t="s">
        <v>625</v>
      </c>
      <c r="AC924" s="44" t="s">
        <v>626</v>
      </c>
      <c r="AD924" s="44" t="s">
        <v>813</v>
      </c>
      <c r="AE924" s="44" t="s">
        <v>550</v>
      </c>
      <c r="AF924" s="11">
        <f t="shared" si="185"/>
        <v>0</v>
      </c>
      <c r="AG924" s="11">
        <f t="shared" si="186"/>
        <v>0</v>
      </c>
      <c r="AH924" s="11">
        <f t="shared" si="187"/>
        <v>0</v>
      </c>
      <c r="AI924" s="11">
        <f t="shared" si="188"/>
        <v>0</v>
      </c>
      <c r="AJ924" s="11">
        <f t="shared" si="189"/>
        <v>0</v>
      </c>
      <c r="AK924" s="11">
        <f t="shared" si="190"/>
        <v>0</v>
      </c>
      <c r="AL924" s="11" t="str">
        <f t="shared" si="191"/>
        <v/>
      </c>
      <c r="AM924" s="11" t="str">
        <f t="shared" si="192"/>
        <v/>
      </c>
      <c r="AN924" s="11" t="str">
        <f>IF(AND($O924=$B$4,OR($Q924="COMMUN",$Q924=$D$4),$R924="POS"),COUNTIFS($O$83:$O924,$B$4,$Q$83:$Q924,"COMMUN",$R$83:$R924,"POS")+COUNTIFS($O$83:$O924,$B$4,$Q$83:$Q924,$D$4,$R$83:$R924,"POS"),"")</f>
        <v/>
      </c>
      <c r="AO924" s="11" t="str">
        <f t="shared" si="193"/>
        <v/>
      </c>
      <c r="AP924" s="11" t="str">
        <f t="shared" si="194"/>
        <v/>
      </c>
      <c r="AQ924" s="11">
        <f t="shared" si="195"/>
        <v>0</v>
      </c>
    </row>
    <row r="925" spans="12:43" ht="21.95" customHeight="1">
      <c r="L925" s="46"/>
      <c r="M925" s="46"/>
      <c r="N925" s="44" t="s">
        <v>2536</v>
      </c>
      <c r="O925" s="44" t="s">
        <v>1156</v>
      </c>
      <c r="P925" s="44">
        <v>3</v>
      </c>
      <c r="Q925" s="44" t="s">
        <v>51</v>
      </c>
      <c r="R925" s="44" t="s">
        <v>52</v>
      </c>
      <c r="S925" s="44">
        <v>0</v>
      </c>
      <c r="T925" s="44">
        <v>0</v>
      </c>
      <c r="U925" s="44" t="s">
        <v>620</v>
      </c>
      <c r="V925" s="44" t="s">
        <v>2537</v>
      </c>
      <c r="W925" s="44"/>
      <c r="X925" s="44"/>
      <c r="Y925" s="44"/>
      <c r="Z925" s="44"/>
      <c r="AA925" s="44"/>
      <c r="AB925" s="44" t="s">
        <v>625</v>
      </c>
      <c r="AC925" s="44" t="s">
        <v>626</v>
      </c>
      <c r="AD925" s="44" t="s">
        <v>813</v>
      </c>
      <c r="AE925" s="44" t="s">
        <v>550</v>
      </c>
      <c r="AF925" s="11">
        <f t="shared" si="185"/>
        <v>0</v>
      </c>
      <c r="AG925" s="11">
        <f t="shared" si="186"/>
        <v>0</v>
      </c>
      <c r="AH925" s="11">
        <f t="shared" si="187"/>
        <v>0</v>
      </c>
      <c r="AI925" s="11">
        <f t="shared" si="188"/>
        <v>0</v>
      </c>
      <c r="AJ925" s="11">
        <f t="shared" si="189"/>
        <v>0</v>
      </c>
      <c r="AK925" s="11">
        <f t="shared" si="190"/>
        <v>0</v>
      </c>
      <c r="AL925" s="11" t="str">
        <f t="shared" si="191"/>
        <v/>
      </c>
      <c r="AM925" s="11" t="str">
        <f t="shared" si="192"/>
        <v/>
      </c>
      <c r="AN925" s="11" t="str">
        <f>IF(AND($O925=$B$4,OR($Q925="COMMUN",$Q925=$D$4),$R925="POS"),COUNTIFS($O$83:$O925,$B$4,$Q$83:$Q925,"COMMUN",$R$83:$R925,"POS")+COUNTIFS($O$83:$O925,$B$4,$Q$83:$Q925,$D$4,$R$83:$R925,"POS"),"")</f>
        <v/>
      </c>
      <c r="AO925" s="11" t="str">
        <f t="shared" si="193"/>
        <v/>
      </c>
      <c r="AP925" s="11" t="str">
        <f t="shared" si="194"/>
        <v/>
      </c>
      <c r="AQ925" s="11">
        <f t="shared" si="195"/>
        <v>0</v>
      </c>
    </row>
    <row r="926" spans="12:43" ht="21.95" customHeight="1">
      <c r="L926" s="46"/>
      <c r="M926" s="46"/>
      <c r="N926" s="44" t="s">
        <v>2538</v>
      </c>
      <c r="O926" s="44" t="s">
        <v>1156</v>
      </c>
      <c r="P926" s="44">
        <v>4</v>
      </c>
      <c r="Q926" s="44" t="s">
        <v>51</v>
      </c>
      <c r="R926" s="44" t="s">
        <v>52</v>
      </c>
      <c r="S926" s="44">
        <v>0</v>
      </c>
      <c r="T926" s="44">
        <v>0</v>
      </c>
      <c r="U926" s="44" t="s">
        <v>620</v>
      </c>
      <c r="V926" s="44" t="s">
        <v>2539</v>
      </c>
      <c r="W926" s="44"/>
      <c r="X926" s="44"/>
      <c r="Y926" s="44"/>
      <c r="Z926" s="44"/>
      <c r="AA926" s="44"/>
      <c r="AB926" s="44" t="s">
        <v>625</v>
      </c>
      <c r="AC926" s="44" t="s">
        <v>626</v>
      </c>
      <c r="AD926" s="44" t="s">
        <v>813</v>
      </c>
      <c r="AE926" s="44" t="s">
        <v>550</v>
      </c>
      <c r="AF926" s="11">
        <f t="shared" si="185"/>
        <v>0</v>
      </c>
      <c r="AG926" s="11">
        <f t="shared" si="186"/>
        <v>0</v>
      </c>
      <c r="AH926" s="11">
        <f t="shared" si="187"/>
        <v>0</v>
      </c>
      <c r="AI926" s="11">
        <f t="shared" si="188"/>
        <v>0</v>
      </c>
      <c r="AJ926" s="11">
        <f t="shared" si="189"/>
        <v>0</v>
      </c>
      <c r="AK926" s="11">
        <f t="shared" si="190"/>
        <v>0</v>
      </c>
      <c r="AL926" s="11" t="str">
        <f t="shared" si="191"/>
        <v/>
      </c>
      <c r="AM926" s="11" t="str">
        <f t="shared" si="192"/>
        <v/>
      </c>
      <c r="AN926" s="11" t="str">
        <f>IF(AND($O926=$B$4,OR($Q926="COMMUN",$Q926=$D$4),$R926="POS"),COUNTIFS($O$83:$O926,$B$4,$Q$83:$Q926,"COMMUN",$R$83:$R926,"POS")+COUNTIFS($O$83:$O926,$B$4,$Q$83:$Q926,$D$4,$R$83:$R926,"POS"),"")</f>
        <v/>
      </c>
      <c r="AO926" s="11" t="str">
        <f t="shared" si="193"/>
        <v/>
      </c>
      <c r="AP926" s="11" t="str">
        <f t="shared" si="194"/>
        <v/>
      </c>
      <c r="AQ926" s="11">
        <f t="shared" si="195"/>
        <v>0</v>
      </c>
    </row>
    <row r="927" spans="12:43" ht="21.95" customHeight="1">
      <c r="L927" s="46"/>
      <c r="M927" s="46"/>
      <c r="N927" s="44" t="s">
        <v>2540</v>
      </c>
      <c r="O927" s="44" t="s">
        <v>1156</v>
      </c>
      <c r="P927" s="44">
        <v>5</v>
      </c>
      <c r="Q927" s="44" t="s">
        <v>51</v>
      </c>
      <c r="R927" s="44" t="s">
        <v>52</v>
      </c>
      <c r="S927" s="44">
        <v>0</v>
      </c>
      <c r="T927" s="44">
        <v>0</v>
      </c>
      <c r="U927" s="44" t="s">
        <v>620</v>
      </c>
      <c r="V927" s="44" t="s">
        <v>2541</v>
      </c>
      <c r="W927" s="44"/>
      <c r="X927" s="44"/>
      <c r="Y927" s="44"/>
      <c r="Z927" s="44"/>
      <c r="AA927" s="44"/>
      <c r="AB927" s="44" t="s">
        <v>625</v>
      </c>
      <c r="AC927" s="44" t="s">
        <v>626</v>
      </c>
      <c r="AD927" s="44" t="s">
        <v>813</v>
      </c>
      <c r="AE927" s="44" t="s">
        <v>550</v>
      </c>
      <c r="AF927" s="11">
        <f t="shared" si="185"/>
        <v>0</v>
      </c>
      <c r="AG927" s="11">
        <f t="shared" si="186"/>
        <v>0</v>
      </c>
      <c r="AH927" s="11">
        <f t="shared" si="187"/>
        <v>0</v>
      </c>
      <c r="AI927" s="11">
        <f t="shared" si="188"/>
        <v>0</v>
      </c>
      <c r="AJ927" s="11">
        <f t="shared" si="189"/>
        <v>0</v>
      </c>
      <c r="AK927" s="11">
        <f t="shared" si="190"/>
        <v>0</v>
      </c>
      <c r="AL927" s="11" t="str">
        <f t="shared" si="191"/>
        <v/>
      </c>
      <c r="AM927" s="11" t="str">
        <f t="shared" si="192"/>
        <v/>
      </c>
      <c r="AN927" s="11" t="str">
        <f>IF(AND($O927=$B$4,OR($Q927="COMMUN",$Q927=$D$4),$R927="POS"),COUNTIFS($O$83:$O927,$B$4,$Q$83:$Q927,"COMMUN",$R$83:$R927,"POS")+COUNTIFS($O$83:$O927,$B$4,$Q$83:$Q927,$D$4,$R$83:$R927,"POS"),"")</f>
        <v/>
      </c>
      <c r="AO927" s="11" t="str">
        <f t="shared" si="193"/>
        <v/>
      </c>
      <c r="AP927" s="11" t="str">
        <f t="shared" si="194"/>
        <v/>
      </c>
      <c r="AQ927" s="11">
        <f t="shared" si="195"/>
        <v>0</v>
      </c>
    </row>
    <row r="928" spans="12:43" ht="21.95" customHeight="1">
      <c r="L928" s="46"/>
      <c r="M928" s="46"/>
      <c r="N928" s="44" t="s">
        <v>2542</v>
      </c>
      <c r="O928" s="44" t="s">
        <v>1159</v>
      </c>
      <c r="P928" s="44">
        <v>1</v>
      </c>
      <c r="Q928" s="44" t="s">
        <v>51</v>
      </c>
      <c r="R928" s="44" t="s">
        <v>52</v>
      </c>
      <c r="S928" s="44">
        <v>0</v>
      </c>
      <c r="T928" s="44">
        <v>0</v>
      </c>
      <c r="U928" s="44" t="s">
        <v>620</v>
      </c>
      <c r="V928" s="44" t="s">
        <v>2543</v>
      </c>
      <c r="W928" s="44"/>
      <c r="X928" s="44"/>
      <c r="Y928" s="44"/>
      <c r="Z928" s="44"/>
      <c r="AA928" s="44"/>
      <c r="AB928" s="44" t="s">
        <v>625</v>
      </c>
      <c r="AC928" s="44" t="s">
        <v>626</v>
      </c>
      <c r="AD928" s="44" t="s">
        <v>813</v>
      </c>
      <c r="AE928" s="44" t="s">
        <v>550</v>
      </c>
      <c r="AF928" s="11">
        <f t="shared" si="185"/>
        <v>0</v>
      </c>
      <c r="AG928" s="11">
        <f t="shared" si="186"/>
        <v>0</v>
      </c>
      <c r="AH928" s="11">
        <f t="shared" si="187"/>
        <v>0</v>
      </c>
      <c r="AI928" s="11">
        <f t="shared" si="188"/>
        <v>0</v>
      </c>
      <c r="AJ928" s="11">
        <f t="shared" si="189"/>
        <v>0</v>
      </c>
      <c r="AK928" s="11">
        <f t="shared" si="190"/>
        <v>0</v>
      </c>
      <c r="AL928" s="11" t="str">
        <f t="shared" si="191"/>
        <v/>
      </c>
      <c r="AM928" s="11" t="str">
        <f t="shared" si="192"/>
        <v/>
      </c>
      <c r="AN928" s="11" t="str">
        <f>IF(AND($O928=$B$4,OR($Q928="COMMUN",$Q928=$D$4),$R928="POS"),COUNTIFS($O$83:$O928,$B$4,$Q$83:$Q928,"COMMUN",$R$83:$R928,"POS")+COUNTIFS($O$83:$O928,$B$4,$Q$83:$Q928,$D$4,$R$83:$R928,"POS"),"")</f>
        <v/>
      </c>
      <c r="AO928" s="11" t="str">
        <f t="shared" si="193"/>
        <v/>
      </c>
      <c r="AP928" s="11" t="str">
        <f t="shared" si="194"/>
        <v/>
      </c>
      <c r="AQ928" s="11">
        <f t="shared" si="195"/>
        <v>0</v>
      </c>
    </row>
    <row r="929" spans="12:43" ht="21.95" customHeight="1">
      <c r="L929" s="46"/>
      <c r="M929" s="46"/>
      <c r="N929" s="44" t="s">
        <v>2544</v>
      </c>
      <c r="O929" s="44" t="s">
        <v>1159</v>
      </c>
      <c r="P929" s="44">
        <v>2</v>
      </c>
      <c r="Q929" s="44" t="s">
        <v>51</v>
      </c>
      <c r="R929" s="44" t="s">
        <v>52</v>
      </c>
      <c r="S929" s="44">
        <v>0</v>
      </c>
      <c r="T929" s="44">
        <v>0</v>
      </c>
      <c r="U929" s="44" t="s">
        <v>620</v>
      </c>
      <c r="V929" s="44" t="s">
        <v>2545</v>
      </c>
      <c r="W929" s="44"/>
      <c r="X929" s="44"/>
      <c r="Y929" s="44"/>
      <c r="Z929" s="44"/>
      <c r="AA929" s="44"/>
      <c r="AB929" s="44" t="s">
        <v>625</v>
      </c>
      <c r="AC929" s="44" t="s">
        <v>626</v>
      </c>
      <c r="AD929" s="44" t="s">
        <v>813</v>
      </c>
      <c r="AE929" s="44" t="s">
        <v>550</v>
      </c>
      <c r="AF929" s="11">
        <f t="shared" si="185"/>
        <v>0</v>
      </c>
      <c r="AG929" s="11">
        <f t="shared" si="186"/>
        <v>0</v>
      </c>
      <c r="AH929" s="11">
        <f t="shared" si="187"/>
        <v>0</v>
      </c>
      <c r="AI929" s="11">
        <f t="shared" si="188"/>
        <v>0</v>
      </c>
      <c r="AJ929" s="11">
        <f t="shared" si="189"/>
        <v>0</v>
      </c>
      <c r="AK929" s="11">
        <f t="shared" si="190"/>
        <v>0</v>
      </c>
      <c r="AL929" s="11" t="str">
        <f t="shared" si="191"/>
        <v/>
      </c>
      <c r="AM929" s="11" t="str">
        <f t="shared" si="192"/>
        <v/>
      </c>
      <c r="AN929" s="11" t="str">
        <f>IF(AND($O929=$B$4,OR($Q929="COMMUN",$Q929=$D$4),$R929="POS"),COUNTIFS($O$83:$O929,$B$4,$Q$83:$Q929,"COMMUN",$R$83:$R929,"POS")+COUNTIFS($O$83:$O929,$B$4,$Q$83:$Q929,$D$4,$R$83:$R929,"POS"),"")</f>
        <v/>
      </c>
      <c r="AO929" s="11" t="str">
        <f t="shared" si="193"/>
        <v/>
      </c>
      <c r="AP929" s="11" t="str">
        <f t="shared" si="194"/>
        <v/>
      </c>
      <c r="AQ929" s="11">
        <f t="shared" si="195"/>
        <v>0</v>
      </c>
    </row>
    <row r="930" spans="12:43" ht="21.95" customHeight="1">
      <c r="L930" s="46"/>
      <c r="M930" s="46"/>
      <c r="N930" s="44" t="s">
        <v>2546</v>
      </c>
      <c r="O930" s="44" t="s">
        <v>1159</v>
      </c>
      <c r="P930" s="44">
        <v>3</v>
      </c>
      <c r="Q930" s="44" t="s">
        <v>51</v>
      </c>
      <c r="R930" s="44" t="s">
        <v>52</v>
      </c>
      <c r="S930" s="44">
        <v>0</v>
      </c>
      <c r="T930" s="44">
        <v>0</v>
      </c>
      <c r="U930" s="44" t="s">
        <v>620</v>
      </c>
      <c r="V930" s="44" t="s">
        <v>2547</v>
      </c>
      <c r="W930" s="44"/>
      <c r="X930" s="44"/>
      <c r="Y930" s="44"/>
      <c r="Z930" s="44"/>
      <c r="AA930" s="44"/>
      <c r="AB930" s="44" t="s">
        <v>625</v>
      </c>
      <c r="AC930" s="44" t="s">
        <v>626</v>
      </c>
      <c r="AD930" s="44" t="s">
        <v>813</v>
      </c>
      <c r="AE930" s="44" t="s">
        <v>550</v>
      </c>
      <c r="AF930" s="11">
        <f t="shared" si="185"/>
        <v>0</v>
      </c>
      <c r="AG930" s="11">
        <f t="shared" si="186"/>
        <v>0</v>
      </c>
      <c r="AH930" s="11">
        <f t="shared" si="187"/>
        <v>0</v>
      </c>
      <c r="AI930" s="11">
        <f t="shared" si="188"/>
        <v>0</v>
      </c>
      <c r="AJ930" s="11">
        <f t="shared" si="189"/>
        <v>0</v>
      </c>
      <c r="AK930" s="11">
        <f t="shared" si="190"/>
        <v>0</v>
      </c>
      <c r="AL930" s="11" t="str">
        <f t="shared" si="191"/>
        <v/>
      </c>
      <c r="AM930" s="11" t="str">
        <f t="shared" si="192"/>
        <v/>
      </c>
      <c r="AN930" s="11" t="str">
        <f>IF(AND($O930=$B$4,OR($Q930="COMMUN",$Q930=$D$4),$R930="POS"),COUNTIFS($O$83:$O930,$B$4,$Q$83:$Q930,"COMMUN",$R$83:$R930,"POS")+COUNTIFS($O$83:$O930,$B$4,$Q$83:$Q930,$D$4,$R$83:$R930,"POS"),"")</f>
        <v/>
      </c>
      <c r="AO930" s="11" t="str">
        <f t="shared" si="193"/>
        <v/>
      </c>
      <c r="AP930" s="11" t="str">
        <f t="shared" si="194"/>
        <v/>
      </c>
      <c r="AQ930" s="11">
        <f t="shared" si="195"/>
        <v>0</v>
      </c>
    </row>
    <row r="931" spans="12:43" ht="21.95" customHeight="1">
      <c r="L931" s="46"/>
      <c r="M931" s="46"/>
      <c r="N931" s="44" t="s">
        <v>2548</v>
      </c>
      <c r="O931" s="44" t="s">
        <v>1159</v>
      </c>
      <c r="P931" s="44">
        <v>4</v>
      </c>
      <c r="Q931" s="44" t="s">
        <v>51</v>
      </c>
      <c r="R931" s="44" t="s">
        <v>52</v>
      </c>
      <c r="S931" s="44">
        <v>0</v>
      </c>
      <c r="T931" s="44">
        <v>0</v>
      </c>
      <c r="U931" s="44" t="s">
        <v>620</v>
      </c>
      <c r="V931" s="44" t="s">
        <v>2549</v>
      </c>
      <c r="W931" s="44"/>
      <c r="X931" s="44"/>
      <c r="Y931" s="44"/>
      <c r="Z931" s="44"/>
      <c r="AA931" s="44"/>
      <c r="AB931" s="44" t="s">
        <v>625</v>
      </c>
      <c r="AC931" s="44" t="s">
        <v>626</v>
      </c>
      <c r="AD931" s="44" t="s">
        <v>813</v>
      </c>
      <c r="AE931" s="44" t="s">
        <v>550</v>
      </c>
      <c r="AF931" s="11">
        <f t="shared" si="185"/>
        <v>0</v>
      </c>
      <c r="AG931" s="11">
        <f t="shared" si="186"/>
        <v>0</v>
      </c>
      <c r="AH931" s="11">
        <f t="shared" si="187"/>
        <v>0</v>
      </c>
      <c r="AI931" s="11">
        <f t="shared" si="188"/>
        <v>0</v>
      </c>
      <c r="AJ931" s="11">
        <f t="shared" si="189"/>
        <v>0</v>
      </c>
      <c r="AK931" s="11">
        <f t="shared" si="190"/>
        <v>0</v>
      </c>
      <c r="AL931" s="11" t="str">
        <f t="shared" si="191"/>
        <v/>
      </c>
      <c r="AM931" s="11" t="str">
        <f t="shared" si="192"/>
        <v/>
      </c>
      <c r="AN931" s="11" t="str">
        <f>IF(AND($O931=$B$4,OR($Q931="COMMUN",$Q931=$D$4),$R931="POS"),COUNTIFS($O$83:$O931,$B$4,$Q$83:$Q931,"COMMUN",$R$83:$R931,"POS")+COUNTIFS($O$83:$O931,$B$4,$Q$83:$Q931,$D$4,$R$83:$R931,"POS"),"")</f>
        <v/>
      </c>
      <c r="AO931" s="11" t="str">
        <f t="shared" si="193"/>
        <v/>
      </c>
      <c r="AP931" s="11" t="str">
        <f t="shared" si="194"/>
        <v/>
      </c>
      <c r="AQ931" s="11">
        <f t="shared" si="195"/>
        <v>0</v>
      </c>
    </row>
    <row r="932" spans="12:43" ht="21.95" customHeight="1">
      <c r="L932" s="46"/>
      <c r="M932" s="46"/>
      <c r="N932" s="44" t="s">
        <v>2550</v>
      </c>
      <c r="O932" s="44" t="s">
        <v>1159</v>
      </c>
      <c r="P932" s="44">
        <v>5</v>
      </c>
      <c r="Q932" s="44" t="s">
        <v>51</v>
      </c>
      <c r="R932" s="44" t="s">
        <v>52</v>
      </c>
      <c r="S932" s="44">
        <v>0</v>
      </c>
      <c r="T932" s="44">
        <v>0</v>
      </c>
      <c r="U932" s="44" t="s">
        <v>620</v>
      </c>
      <c r="V932" s="44" t="s">
        <v>2551</v>
      </c>
      <c r="W932" s="44"/>
      <c r="X932" s="44"/>
      <c r="Y932" s="44"/>
      <c r="Z932" s="44"/>
      <c r="AA932" s="44"/>
      <c r="AB932" s="44" t="s">
        <v>625</v>
      </c>
      <c r="AC932" s="44" t="s">
        <v>626</v>
      </c>
      <c r="AD932" s="44" t="s">
        <v>813</v>
      </c>
      <c r="AE932" s="44" t="s">
        <v>550</v>
      </c>
      <c r="AF932" s="11">
        <f t="shared" si="185"/>
        <v>0</v>
      </c>
      <c r="AG932" s="11">
        <f t="shared" si="186"/>
        <v>0</v>
      </c>
      <c r="AH932" s="11">
        <f t="shared" si="187"/>
        <v>0</v>
      </c>
      <c r="AI932" s="11">
        <f t="shared" si="188"/>
        <v>0</v>
      </c>
      <c r="AJ932" s="11">
        <f t="shared" si="189"/>
        <v>0</v>
      </c>
      <c r="AK932" s="11">
        <f t="shared" si="190"/>
        <v>0</v>
      </c>
      <c r="AL932" s="11" t="str">
        <f t="shared" si="191"/>
        <v/>
      </c>
      <c r="AM932" s="11" t="str">
        <f t="shared" si="192"/>
        <v/>
      </c>
      <c r="AN932" s="11" t="str">
        <f>IF(AND($O932=$B$4,OR($Q932="COMMUN",$Q932=$D$4),$R932="POS"),COUNTIFS($O$83:$O932,$B$4,$Q$83:$Q932,"COMMUN",$R$83:$R932,"POS")+COUNTIFS($O$83:$O932,$B$4,$Q$83:$Q932,$D$4,$R$83:$R932,"POS"),"")</f>
        <v/>
      </c>
      <c r="AO932" s="11" t="str">
        <f t="shared" si="193"/>
        <v/>
      </c>
      <c r="AP932" s="11" t="str">
        <f t="shared" si="194"/>
        <v/>
      </c>
      <c r="AQ932" s="11">
        <f t="shared" si="195"/>
        <v>0</v>
      </c>
    </row>
    <row r="933" spans="12:43" ht="21.95" customHeight="1">
      <c r="L933" s="46"/>
      <c r="M933" s="46"/>
      <c r="N933" s="44" t="s">
        <v>2552</v>
      </c>
      <c r="O933" s="44" t="s">
        <v>1162</v>
      </c>
      <c r="P933" s="44">
        <v>1</v>
      </c>
      <c r="Q933" s="44" t="s">
        <v>51</v>
      </c>
      <c r="R933" s="44" t="s">
        <v>52</v>
      </c>
      <c r="S933" s="44">
        <v>0</v>
      </c>
      <c r="T933" s="44">
        <v>0</v>
      </c>
      <c r="U933" s="44" t="s">
        <v>620</v>
      </c>
      <c r="V933" s="44" t="s">
        <v>2553</v>
      </c>
      <c r="W933" s="44"/>
      <c r="X933" s="44"/>
      <c r="Y933" s="44"/>
      <c r="Z933" s="44"/>
      <c r="AA933" s="44"/>
      <c r="AB933" s="44" t="s">
        <v>625</v>
      </c>
      <c r="AC933" s="44" t="s">
        <v>626</v>
      </c>
      <c r="AD933" s="44" t="s">
        <v>813</v>
      </c>
      <c r="AE933" s="44" t="s">
        <v>550</v>
      </c>
      <c r="AF933" s="11">
        <f t="shared" si="185"/>
        <v>0</v>
      </c>
      <c r="AG933" s="11">
        <f t="shared" si="186"/>
        <v>0</v>
      </c>
      <c r="AH933" s="11">
        <f t="shared" si="187"/>
        <v>0</v>
      </c>
      <c r="AI933" s="11">
        <f t="shared" si="188"/>
        <v>0</v>
      </c>
      <c r="AJ933" s="11">
        <f t="shared" si="189"/>
        <v>0</v>
      </c>
      <c r="AK933" s="11">
        <f t="shared" si="190"/>
        <v>0</v>
      </c>
      <c r="AL933" s="11" t="str">
        <f t="shared" si="191"/>
        <v/>
      </c>
      <c r="AM933" s="11" t="str">
        <f t="shared" si="192"/>
        <v/>
      </c>
      <c r="AN933" s="11" t="str">
        <f>IF(AND($O933=$B$4,OR($Q933="COMMUN",$Q933=$D$4),$R933="POS"),COUNTIFS($O$83:$O933,$B$4,$Q$83:$Q933,"COMMUN",$R$83:$R933,"POS")+COUNTIFS($O$83:$O933,$B$4,$Q$83:$Q933,$D$4,$R$83:$R933,"POS"),"")</f>
        <v/>
      </c>
      <c r="AO933" s="11" t="str">
        <f t="shared" si="193"/>
        <v/>
      </c>
      <c r="AP933" s="11" t="str">
        <f t="shared" si="194"/>
        <v/>
      </c>
      <c r="AQ933" s="11">
        <f t="shared" si="195"/>
        <v>0</v>
      </c>
    </row>
    <row r="934" spans="12:43" ht="21.95" customHeight="1">
      <c r="L934" s="46"/>
      <c r="M934" s="46"/>
      <c r="N934" s="44" t="s">
        <v>2554</v>
      </c>
      <c r="O934" s="44" t="s">
        <v>1162</v>
      </c>
      <c r="P934" s="44">
        <v>2</v>
      </c>
      <c r="Q934" s="44" t="s">
        <v>51</v>
      </c>
      <c r="R934" s="44" t="s">
        <v>52</v>
      </c>
      <c r="S934" s="44">
        <v>0</v>
      </c>
      <c r="T934" s="44">
        <v>0</v>
      </c>
      <c r="U934" s="44" t="s">
        <v>620</v>
      </c>
      <c r="V934" s="44" t="s">
        <v>2555</v>
      </c>
      <c r="W934" s="44"/>
      <c r="X934" s="44"/>
      <c r="Y934" s="44"/>
      <c r="Z934" s="44"/>
      <c r="AA934" s="44"/>
      <c r="AB934" s="44" t="s">
        <v>625</v>
      </c>
      <c r="AC934" s="44" t="s">
        <v>626</v>
      </c>
      <c r="AD934" s="44" t="s">
        <v>813</v>
      </c>
      <c r="AE934" s="44" t="s">
        <v>550</v>
      </c>
      <c r="AF934" s="11">
        <f t="shared" si="185"/>
        <v>0</v>
      </c>
      <c r="AG934" s="11">
        <f t="shared" si="186"/>
        <v>0</v>
      </c>
      <c r="AH934" s="11">
        <f t="shared" si="187"/>
        <v>0</v>
      </c>
      <c r="AI934" s="11">
        <f t="shared" si="188"/>
        <v>0</v>
      </c>
      <c r="AJ934" s="11">
        <f t="shared" si="189"/>
        <v>0</v>
      </c>
      <c r="AK934" s="11">
        <f t="shared" si="190"/>
        <v>0</v>
      </c>
      <c r="AL934" s="11" t="str">
        <f t="shared" si="191"/>
        <v/>
      </c>
      <c r="AM934" s="11" t="str">
        <f t="shared" si="192"/>
        <v/>
      </c>
      <c r="AN934" s="11" t="str">
        <f>IF(AND($O934=$B$4,OR($Q934="COMMUN",$Q934=$D$4),$R934="POS"),COUNTIFS($O$83:$O934,$B$4,$Q$83:$Q934,"COMMUN",$R$83:$R934,"POS")+COUNTIFS($O$83:$O934,$B$4,$Q$83:$Q934,$D$4,$R$83:$R934,"POS"),"")</f>
        <v/>
      </c>
      <c r="AO934" s="11" t="str">
        <f t="shared" si="193"/>
        <v/>
      </c>
      <c r="AP934" s="11" t="str">
        <f t="shared" si="194"/>
        <v/>
      </c>
      <c r="AQ934" s="11">
        <f t="shared" si="195"/>
        <v>0</v>
      </c>
    </row>
    <row r="935" spans="12:43" ht="21.95" customHeight="1">
      <c r="L935" s="46"/>
      <c r="M935" s="46"/>
      <c r="N935" s="44" t="s">
        <v>2556</v>
      </c>
      <c r="O935" s="44" t="s">
        <v>1162</v>
      </c>
      <c r="P935" s="44">
        <v>3</v>
      </c>
      <c r="Q935" s="44" t="s">
        <v>51</v>
      </c>
      <c r="R935" s="44" t="s">
        <v>52</v>
      </c>
      <c r="S935" s="44">
        <v>0</v>
      </c>
      <c r="T935" s="44">
        <v>0</v>
      </c>
      <c r="U935" s="44" t="s">
        <v>620</v>
      </c>
      <c r="V935" s="44" t="s">
        <v>2557</v>
      </c>
      <c r="W935" s="44"/>
      <c r="X935" s="44"/>
      <c r="Y935" s="44"/>
      <c r="Z935" s="44"/>
      <c r="AA935" s="44"/>
      <c r="AB935" s="44" t="s">
        <v>625</v>
      </c>
      <c r="AC935" s="44" t="s">
        <v>626</v>
      </c>
      <c r="AD935" s="44" t="s">
        <v>813</v>
      </c>
      <c r="AE935" s="44" t="s">
        <v>550</v>
      </c>
      <c r="AF935" s="11">
        <f t="shared" si="185"/>
        <v>0</v>
      </c>
      <c r="AG935" s="11">
        <f t="shared" si="186"/>
        <v>0</v>
      </c>
      <c r="AH935" s="11">
        <f t="shared" si="187"/>
        <v>0</v>
      </c>
      <c r="AI935" s="11">
        <f t="shared" si="188"/>
        <v>0</v>
      </c>
      <c r="AJ935" s="11">
        <f t="shared" si="189"/>
        <v>0</v>
      </c>
      <c r="AK935" s="11">
        <f t="shared" si="190"/>
        <v>0</v>
      </c>
      <c r="AL935" s="11" t="str">
        <f t="shared" si="191"/>
        <v/>
      </c>
      <c r="AM935" s="11" t="str">
        <f t="shared" si="192"/>
        <v/>
      </c>
      <c r="AN935" s="11" t="str">
        <f>IF(AND($O935=$B$4,OR($Q935="COMMUN",$Q935=$D$4),$R935="POS"),COUNTIFS($O$83:$O935,$B$4,$Q$83:$Q935,"COMMUN",$R$83:$R935,"POS")+COUNTIFS($O$83:$O935,$B$4,$Q$83:$Q935,$D$4,$R$83:$R935,"POS"),"")</f>
        <v/>
      </c>
      <c r="AO935" s="11" t="str">
        <f t="shared" si="193"/>
        <v/>
      </c>
      <c r="AP935" s="11" t="str">
        <f t="shared" si="194"/>
        <v/>
      </c>
      <c r="AQ935" s="11">
        <f t="shared" si="195"/>
        <v>0</v>
      </c>
    </row>
    <row r="936" spans="12:43" ht="21.95" customHeight="1">
      <c r="L936" s="46"/>
      <c r="M936" s="46"/>
      <c r="N936" s="44" t="s">
        <v>2558</v>
      </c>
      <c r="O936" s="44" t="s">
        <v>1162</v>
      </c>
      <c r="P936" s="44">
        <v>4</v>
      </c>
      <c r="Q936" s="44" t="s">
        <v>51</v>
      </c>
      <c r="R936" s="44" t="s">
        <v>52</v>
      </c>
      <c r="S936" s="44">
        <v>0</v>
      </c>
      <c r="T936" s="44">
        <v>0</v>
      </c>
      <c r="U936" s="44" t="s">
        <v>620</v>
      </c>
      <c r="V936" s="44" t="s">
        <v>2559</v>
      </c>
      <c r="W936" s="44"/>
      <c r="X936" s="44"/>
      <c r="Y936" s="44"/>
      <c r="Z936" s="44"/>
      <c r="AA936" s="44"/>
      <c r="AB936" s="44" t="s">
        <v>625</v>
      </c>
      <c r="AC936" s="44" t="s">
        <v>626</v>
      </c>
      <c r="AD936" s="44" t="s">
        <v>813</v>
      </c>
      <c r="AE936" s="44" t="s">
        <v>550</v>
      </c>
      <c r="AF936" s="11">
        <f t="shared" si="185"/>
        <v>0</v>
      </c>
      <c r="AG936" s="11">
        <f t="shared" si="186"/>
        <v>0</v>
      </c>
      <c r="AH936" s="11">
        <f t="shared" si="187"/>
        <v>0</v>
      </c>
      <c r="AI936" s="11">
        <f t="shared" si="188"/>
        <v>0</v>
      </c>
      <c r="AJ936" s="11">
        <f t="shared" si="189"/>
        <v>0</v>
      </c>
      <c r="AK936" s="11">
        <f t="shared" si="190"/>
        <v>0</v>
      </c>
      <c r="AL936" s="11" t="str">
        <f t="shared" si="191"/>
        <v/>
      </c>
      <c r="AM936" s="11" t="str">
        <f t="shared" si="192"/>
        <v/>
      </c>
      <c r="AN936" s="11" t="str">
        <f>IF(AND($O936=$B$4,OR($Q936="COMMUN",$Q936=$D$4),$R936="POS"),COUNTIFS($O$83:$O936,$B$4,$Q$83:$Q936,"COMMUN",$R$83:$R936,"POS")+COUNTIFS($O$83:$O936,$B$4,$Q$83:$Q936,$D$4,$R$83:$R936,"POS"),"")</f>
        <v/>
      </c>
      <c r="AO936" s="11" t="str">
        <f t="shared" si="193"/>
        <v/>
      </c>
      <c r="AP936" s="11" t="str">
        <f t="shared" si="194"/>
        <v/>
      </c>
      <c r="AQ936" s="11">
        <f t="shared" si="195"/>
        <v>0</v>
      </c>
    </row>
    <row r="937" spans="12:43" ht="21.95" customHeight="1">
      <c r="L937" s="46"/>
      <c r="M937" s="46"/>
      <c r="N937" s="44" t="s">
        <v>2560</v>
      </c>
      <c r="O937" s="44" t="s">
        <v>1162</v>
      </c>
      <c r="P937" s="44">
        <v>5</v>
      </c>
      <c r="Q937" s="44" t="s">
        <v>51</v>
      </c>
      <c r="R937" s="44" t="s">
        <v>52</v>
      </c>
      <c r="S937" s="44">
        <v>0</v>
      </c>
      <c r="T937" s="44">
        <v>0</v>
      </c>
      <c r="U937" s="44" t="s">
        <v>620</v>
      </c>
      <c r="V937" s="44" t="s">
        <v>2561</v>
      </c>
      <c r="W937" s="44"/>
      <c r="X937" s="44"/>
      <c r="Y937" s="44"/>
      <c r="Z937" s="44"/>
      <c r="AA937" s="44"/>
      <c r="AB937" s="44" t="s">
        <v>625</v>
      </c>
      <c r="AC937" s="44" t="s">
        <v>626</v>
      </c>
      <c r="AD937" s="44" t="s">
        <v>813</v>
      </c>
      <c r="AE937" s="44" t="s">
        <v>550</v>
      </c>
      <c r="AF937" s="11">
        <f t="shared" si="185"/>
        <v>0</v>
      </c>
      <c r="AG937" s="11">
        <f t="shared" si="186"/>
        <v>0</v>
      </c>
      <c r="AH937" s="11">
        <f t="shared" si="187"/>
        <v>0</v>
      </c>
      <c r="AI937" s="11">
        <f t="shared" si="188"/>
        <v>0</v>
      </c>
      <c r="AJ937" s="11">
        <f t="shared" si="189"/>
        <v>0</v>
      </c>
      <c r="AK937" s="11">
        <f t="shared" si="190"/>
        <v>0</v>
      </c>
      <c r="AL937" s="11" t="str">
        <f t="shared" si="191"/>
        <v/>
      </c>
      <c r="AM937" s="11" t="str">
        <f t="shared" si="192"/>
        <v/>
      </c>
      <c r="AN937" s="11" t="str">
        <f>IF(AND($O937=$B$4,OR($Q937="COMMUN",$Q937=$D$4),$R937="POS"),COUNTIFS($O$83:$O937,$B$4,$Q$83:$Q937,"COMMUN",$R$83:$R937,"POS")+COUNTIFS($O$83:$O937,$B$4,$Q$83:$Q937,$D$4,$R$83:$R937,"POS"),"")</f>
        <v/>
      </c>
      <c r="AO937" s="11" t="str">
        <f t="shared" si="193"/>
        <v/>
      </c>
      <c r="AP937" s="11" t="str">
        <f t="shared" si="194"/>
        <v/>
      </c>
      <c r="AQ937" s="11">
        <f t="shared" si="195"/>
        <v>0</v>
      </c>
    </row>
    <row r="938" spans="12:43" ht="21.95" customHeight="1">
      <c r="L938" s="46"/>
      <c r="M938" s="46"/>
      <c r="N938" s="44" t="s">
        <v>2562</v>
      </c>
      <c r="O938" s="44" t="s">
        <v>1165</v>
      </c>
      <c r="P938" s="44">
        <v>1</v>
      </c>
      <c r="Q938" s="44" t="s">
        <v>51</v>
      </c>
      <c r="R938" s="44" t="s">
        <v>52</v>
      </c>
      <c r="S938" s="44">
        <v>0</v>
      </c>
      <c r="T938" s="44">
        <v>0</v>
      </c>
      <c r="U938" s="44" t="s">
        <v>620</v>
      </c>
      <c r="V938" s="44" t="s">
        <v>2563</v>
      </c>
      <c r="W938" s="44"/>
      <c r="X938" s="44"/>
      <c r="Y938" s="44"/>
      <c r="Z938" s="44"/>
      <c r="AA938" s="44"/>
      <c r="AB938" s="44" t="s">
        <v>625</v>
      </c>
      <c r="AC938" s="44" t="s">
        <v>626</v>
      </c>
      <c r="AD938" s="44" t="s">
        <v>813</v>
      </c>
      <c r="AE938" s="44" t="s">
        <v>550</v>
      </c>
      <c r="AF938" s="11">
        <f t="shared" si="185"/>
        <v>0</v>
      </c>
      <c r="AG938" s="11">
        <f t="shared" si="186"/>
        <v>0</v>
      </c>
      <c r="AH938" s="11">
        <f t="shared" si="187"/>
        <v>0</v>
      </c>
      <c r="AI938" s="11">
        <f t="shared" si="188"/>
        <v>0</v>
      </c>
      <c r="AJ938" s="11">
        <f t="shared" si="189"/>
        <v>0</v>
      </c>
      <c r="AK938" s="11">
        <f t="shared" si="190"/>
        <v>0</v>
      </c>
      <c r="AL938" s="11" t="str">
        <f t="shared" si="191"/>
        <v/>
      </c>
      <c r="AM938" s="11" t="str">
        <f t="shared" si="192"/>
        <v/>
      </c>
      <c r="AN938" s="11" t="str">
        <f>IF(AND($O938=$B$4,OR($Q938="COMMUN",$Q938=$D$4),$R938="POS"),COUNTIFS($O$83:$O938,$B$4,$Q$83:$Q938,"COMMUN",$R$83:$R938,"POS")+COUNTIFS($O$83:$O938,$B$4,$Q$83:$Q938,$D$4,$R$83:$R938,"POS"),"")</f>
        <v/>
      </c>
      <c r="AO938" s="11" t="str">
        <f t="shared" si="193"/>
        <v/>
      </c>
      <c r="AP938" s="11" t="str">
        <f t="shared" si="194"/>
        <v/>
      </c>
      <c r="AQ938" s="11">
        <f t="shared" si="195"/>
        <v>0</v>
      </c>
    </row>
    <row r="939" spans="12:43" ht="21.95" customHeight="1">
      <c r="L939" s="46"/>
      <c r="M939" s="46"/>
      <c r="N939" s="44" t="s">
        <v>2564</v>
      </c>
      <c r="O939" s="44" t="s">
        <v>1165</v>
      </c>
      <c r="P939" s="44">
        <v>2</v>
      </c>
      <c r="Q939" s="44" t="s">
        <v>51</v>
      </c>
      <c r="R939" s="44" t="s">
        <v>52</v>
      </c>
      <c r="S939" s="44">
        <v>0</v>
      </c>
      <c r="T939" s="44">
        <v>0</v>
      </c>
      <c r="U939" s="44" t="s">
        <v>620</v>
      </c>
      <c r="V939" s="44" t="s">
        <v>2565</v>
      </c>
      <c r="W939" s="44"/>
      <c r="X939" s="44"/>
      <c r="Y939" s="44"/>
      <c r="Z939" s="44"/>
      <c r="AA939" s="44"/>
      <c r="AB939" s="44" t="s">
        <v>625</v>
      </c>
      <c r="AC939" s="44" t="s">
        <v>626</v>
      </c>
      <c r="AD939" s="44" t="s">
        <v>813</v>
      </c>
      <c r="AE939" s="44" t="s">
        <v>550</v>
      </c>
      <c r="AF939" s="11">
        <f t="shared" si="185"/>
        <v>0</v>
      </c>
      <c r="AG939" s="11">
        <f t="shared" si="186"/>
        <v>0</v>
      </c>
      <c r="AH939" s="11">
        <f t="shared" si="187"/>
        <v>0</v>
      </c>
      <c r="AI939" s="11">
        <f t="shared" si="188"/>
        <v>0</v>
      </c>
      <c r="AJ939" s="11">
        <f t="shared" si="189"/>
        <v>0</v>
      </c>
      <c r="AK939" s="11">
        <f t="shared" si="190"/>
        <v>0</v>
      </c>
      <c r="AL939" s="11" t="str">
        <f t="shared" si="191"/>
        <v/>
      </c>
      <c r="AM939" s="11" t="str">
        <f t="shared" si="192"/>
        <v/>
      </c>
      <c r="AN939" s="11" t="str">
        <f>IF(AND($O939=$B$4,OR($Q939="COMMUN",$Q939=$D$4),$R939="POS"),COUNTIFS($O$83:$O939,$B$4,$Q$83:$Q939,"COMMUN",$R$83:$R939,"POS")+COUNTIFS($O$83:$O939,$B$4,$Q$83:$Q939,$D$4,$R$83:$R939,"POS"),"")</f>
        <v/>
      </c>
      <c r="AO939" s="11" t="str">
        <f t="shared" si="193"/>
        <v/>
      </c>
      <c r="AP939" s="11" t="str">
        <f t="shared" si="194"/>
        <v/>
      </c>
      <c r="AQ939" s="11">
        <f t="shared" si="195"/>
        <v>0</v>
      </c>
    </row>
    <row r="940" spans="12:43" ht="21.95" customHeight="1">
      <c r="L940" s="46"/>
      <c r="M940" s="46"/>
      <c r="N940" s="44" t="s">
        <v>2566</v>
      </c>
      <c r="O940" s="44" t="s">
        <v>1165</v>
      </c>
      <c r="P940" s="44">
        <v>3</v>
      </c>
      <c r="Q940" s="44" t="s">
        <v>51</v>
      </c>
      <c r="R940" s="44" t="s">
        <v>52</v>
      </c>
      <c r="S940" s="44">
        <v>0</v>
      </c>
      <c r="T940" s="44">
        <v>0</v>
      </c>
      <c r="U940" s="44" t="s">
        <v>620</v>
      </c>
      <c r="V940" s="44" t="s">
        <v>2567</v>
      </c>
      <c r="W940" s="44"/>
      <c r="X940" s="44"/>
      <c r="Y940" s="44"/>
      <c r="Z940" s="44"/>
      <c r="AA940" s="44"/>
      <c r="AB940" s="44" t="s">
        <v>625</v>
      </c>
      <c r="AC940" s="44" t="s">
        <v>626</v>
      </c>
      <c r="AD940" s="44" t="s">
        <v>813</v>
      </c>
      <c r="AE940" s="44" t="s">
        <v>550</v>
      </c>
      <c r="AF940" s="11">
        <f t="shared" si="185"/>
        <v>0</v>
      </c>
      <c r="AG940" s="11">
        <f t="shared" si="186"/>
        <v>0</v>
      </c>
      <c r="AH940" s="11">
        <f t="shared" si="187"/>
        <v>0</v>
      </c>
      <c r="AI940" s="11">
        <f t="shared" si="188"/>
        <v>0</v>
      </c>
      <c r="AJ940" s="11">
        <f t="shared" si="189"/>
        <v>0</v>
      </c>
      <c r="AK940" s="11">
        <f t="shared" si="190"/>
        <v>0</v>
      </c>
      <c r="AL940" s="11" t="str">
        <f t="shared" si="191"/>
        <v/>
      </c>
      <c r="AM940" s="11" t="str">
        <f t="shared" si="192"/>
        <v/>
      </c>
      <c r="AN940" s="11" t="str">
        <f>IF(AND($O940=$B$4,OR($Q940="COMMUN",$Q940=$D$4),$R940="POS"),COUNTIFS($O$83:$O940,$B$4,$Q$83:$Q940,"COMMUN",$R$83:$R940,"POS")+COUNTIFS($O$83:$O940,$B$4,$Q$83:$Q940,$D$4,$R$83:$R940,"POS"),"")</f>
        <v/>
      </c>
      <c r="AO940" s="11" t="str">
        <f t="shared" si="193"/>
        <v/>
      </c>
      <c r="AP940" s="11" t="str">
        <f t="shared" si="194"/>
        <v/>
      </c>
      <c r="AQ940" s="11">
        <f t="shared" si="195"/>
        <v>0</v>
      </c>
    </row>
    <row r="941" spans="12:43" ht="21.95" customHeight="1">
      <c r="L941" s="46"/>
      <c r="M941" s="46"/>
      <c r="N941" s="44" t="s">
        <v>2568</v>
      </c>
      <c r="O941" s="44" t="s">
        <v>1165</v>
      </c>
      <c r="P941" s="44">
        <v>4</v>
      </c>
      <c r="Q941" s="44" t="s">
        <v>51</v>
      </c>
      <c r="R941" s="44" t="s">
        <v>52</v>
      </c>
      <c r="S941" s="44">
        <v>0</v>
      </c>
      <c r="T941" s="44">
        <v>0</v>
      </c>
      <c r="U941" s="44" t="s">
        <v>620</v>
      </c>
      <c r="V941" s="44" t="s">
        <v>2569</v>
      </c>
      <c r="W941" s="44"/>
      <c r="X941" s="44"/>
      <c r="Y941" s="44"/>
      <c r="Z941" s="44"/>
      <c r="AA941" s="44"/>
      <c r="AB941" s="44" t="s">
        <v>625</v>
      </c>
      <c r="AC941" s="44" t="s">
        <v>626</v>
      </c>
      <c r="AD941" s="44" t="s">
        <v>813</v>
      </c>
      <c r="AE941" s="44" t="s">
        <v>550</v>
      </c>
      <c r="AF941" s="11">
        <f t="shared" si="185"/>
        <v>0</v>
      </c>
      <c r="AG941" s="11">
        <f t="shared" si="186"/>
        <v>0</v>
      </c>
      <c r="AH941" s="11">
        <f t="shared" si="187"/>
        <v>0</v>
      </c>
      <c r="AI941" s="11">
        <f t="shared" si="188"/>
        <v>0</v>
      </c>
      <c r="AJ941" s="11">
        <f t="shared" si="189"/>
        <v>0</v>
      </c>
      <c r="AK941" s="11">
        <f t="shared" si="190"/>
        <v>0</v>
      </c>
      <c r="AL941" s="11" t="str">
        <f t="shared" si="191"/>
        <v/>
      </c>
      <c r="AM941" s="11" t="str">
        <f t="shared" si="192"/>
        <v/>
      </c>
      <c r="AN941" s="11" t="str">
        <f>IF(AND($O941=$B$4,OR($Q941="COMMUN",$Q941=$D$4),$R941="POS"),COUNTIFS($O$83:$O941,$B$4,$Q$83:$Q941,"COMMUN",$R$83:$R941,"POS")+COUNTIFS($O$83:$O941,$B$4,$Q$83:$Q941,$D$4,$R$83:$R941,"POS"),"")</f>
        <v/>
      </c>
      <c r="AO941" s="11" t="str">
        <f t="shared" si="193"/>
        <v/>
      </c>
      <c r="AP941" s="11" t="str">
        <f t="shared" si="194"/>
        <v/>
      </c>
      <c r="AQ941" s="11">
        <f t="shared" si="195"/>
        <v>0</v>
      </c>
    </row>
    <row r="942" spans="12:43" ht="21.95" customHeight="1">
      <c r="L942" s="46"/>
      <c r="M942" s="46"/>
      <c r="N942" s="44" t="s">
        <v>2570</v>
      </c>
      <c r="O942" s="44" t="s">
        <v>1165</v>
      </c>
      <c r="P942" s="44">
        <v>5</v>
      </c>
      <c r="Q942" s="44" t="s">
        <v>51</v>
      </c>
      <c r="R942" s="44" t="s">
        <v>52</v>
      </c>
      <c r="S942" s="44">
        <v>0</v>
      </c>
      <c r="T942" s="44">
        <v>0</v>
      </c>
      <c r="U942" s="44" t="s">
        <v>620</v>
      </c>
      <c r="V942" s="44" t="s">
        <v>2571</v>
      </c>
      <c r="W942" s="44"/>
      <c r="X942" s="44"/>
      <c r="Y942" s="44"/>
      <c r="Z942" s="44"/>
      <c r="AA942" s="44"/>
      <c r="AB942" s="44" t="s">
        <v>625</v>
      </c>
      <c r="AC942" s="44" t="s">
        <v>626</v>
      </c>
      <c r="AD942" s="44" t="s">
        <v>813</v>
      </c>
      <c r="AE942" s="44" t="s">
        <v>550</v>
      </c>
      <c r="AF942" s="11">
        <f t="shared" si="185"/>
        <v>0</v>
      </c>
      <c r="AG942" s="11">
        <f t="shared" si="186"/>
        <v>0</v>
      </c>
      <c r="AH942" s="11">
        <f t="shared" si="187"/>
        <v>0</v>
      </c>
      <c r="AI942" s="11">
        <f t="shared" si="188"/>
        <v>0</v>
      </c>
      <c r="AJ942" s="11">
        <f t="shared" si="189"/>
        <v>0</v>
      </c>
      <c r="AK942" s="11">
        <f t="shared" si="190"/>
        <v>0</v>
      </c>
      <c r="AL942" s="11" t="str">
        <f t="shared" si="191"/>
        <v/>
      </c>
      <c r="AM942" s="11" t="str">
        <f t="shared" si="192"/>
        <v/>
      </c>
      <c r="AN942" s="11" t="str">
        <f>IF(AND($O942=$B$4,OR($Q942="COMMUN",$Q942=$D$4),$R942="POS"),COUNTIFS($O$83:$O942,$B$4,$Q$83:$Q942,"COMMUN",$R$83:$R942,"POS")+COUNTIFS($O$83:$O942,$B$4,$Q$83:$Q942,$D$4,$R$83:$R942,"POS"),"")</f>
        <v/>
      </c>
      <c r="AO942" s="11" t="str">
        <f t="shared" si="193"/>
        <v/>
      </c>
      <c r="AP942" s="11" t="str">
        <f t="shared" si="194"/>
        <v/>
      </c>
      <c r="AQ942" s="11">
        <f t="shared" si="195"/>
        <v>0</v>
      </c>
    </row>
    <row r="943" spans="12:43" ht="21.95" customHeight="1">
      <c r="L943" s="46"/>
      <c r="M943" s="46"/>
      <c r="N943" s="44" t="s">
        <v>2572</v>
      </c>
      <c r="O943" s="44" t="s">
        <v>1168</v>
      </c>
      <c r="P943" s="44">
        <v>1</v>
      </c>
      <c r="Q943" s="44" t="s">
        <v>51</v>
      </c>
      <c r="R943" s="44" t="s">
        <v>52</v>
      </c>
      <c r="S943" s="44">
        <v>0</v>
      </c>
      <c r="T943" s="44">
        <v>0</v>
      </c>
      <c r="U943" s="44" t="s">
        <v>620</v>
      </c>
      <c r="V943" s="44" t="s">
        <v>2573</v>
      </c>
      <c r="W943" s="44"/>
      <c r="X943" s="44"/>
      <c r="Y943" s="44"/>
      <c r="Z943" s="44"/>
      <c r="AA943" s="44"/>
      <c r="AB943" s="44" t="s">
        <v>625</v>
      </c>
      <c r="AC943" s="44" t="s">
        <v>626</v>
      </c>
      <c r="AD943" s="44" t="s">
        <v>813</v>
      </c>
      <c r="AE943" s="44" t="s">
        <v>550</v>
      </c>
      <c r="AF943" s="11">
        <f t="shared" si="185"/>
        <v>0</v>
      </c>
      <c r="AG943" s="11">
        <f t="shared" si="186"/>
        <v>0</v>
      </c>
      <c r="AH943" s="11">
        <f t="shared" si="187"/>
        <v>0</v>
      </c>
      <c r="AI943" s="11">
        <f t="shared" si="188"/>
        <v>0</v>
      </c>
      <c r="AJ943" s="11">
        <f t="shared" si="189"/>
        <v>0</v>
      </c>
      <c r="AK943" s="11">
        <f t="shared" si="190"/>
        <v>0</v>
      </c>
      <c r="AL943" s="11" t="str">
        <f t="shared" si="191"/>
        <v/>
      </c>
      <c r="AM943" s="11" t="str">
        <f t="shared" si="192"/>
        <v/>
      </c>
      <c r="AN943" s="11" t="str">
        <f>IF(AND($O943=$B$4,OR($Q943="COMMUN",$Q943=$D$4),$R943="POS"),COUNTIFS($O$83:$O943,$B$4,$Q$83:$Q943,"COMMUN",$R$83:$R943,"POS")+COUNTIFS($O$83:$O943,$B$4,$Q$83:$Q943,$D$4,$R$83:$R943,"POS"),"")</f>
        <v/>
      </c>
      <c r="AO943" s="11" t="str">
        <f t="shared" si="193"/>
        <v/>
      </c>
      <c r="AP943" s="11" t="str">
        <f t="shared" si="194"/>
        <v/>
      </c>
      <c r="AQ943" s="11">
        <f t="shared" si="195"/>
        <v>0</v>
      </c>
    </row>
    <row r="944" spans="12:43" ht="21.95" customHeight="1">
      <c r="L944" s="46"/>
      <c r="M944" s="46"/>
      <c r="N944" s="44" t="s">
        <v>2574</v>
      </c>
      <c r="O944" s="44" t="s">
        <v>1168</v>
      </c>
      <c r="P944" s="44">
        <v>2</v>
      </c>
      <c r="Q944" s="44" t="s">
        <v>51</v>
      </c>
      <c r="R944" s="44" t="s">
        <v>52</v>
      </c>
      <c r="S944" s="44">
        <v>0</v>
      </c>
      <c r="T944" s="44">
        <v>0</v>
      </c>
      <c r="U944" s="44" t="s">
        <v>620</v>
      </c>
      <c r="V944" s="44" t="s">
        <v>2575</v>
      </c>
      <c r="W944" s="44"/>
      <c r="X944" s="44"/>
      <c r="Y944" s="44"/>
      <c r="Z944" s="44"/>
      <c r="AA944" s="44"/>
      <c r="AB944" s="44" t="s">
        <v>625</v>
      </c>
      <c r="AC944" s="44" t="s">
        <v>626</v>
      </c>
      <c r="AD944" s="44" t="s">
        <v>813</v>
      </c>
      <c r="AE944" s="44" t="s">
        <v>550</v>
      </c>
      <c r="AF944" s="11">
        <f t="shared" si="185"/>
        <v>0</v>
      </c>
      <c r="AG944" s="11">
        <f t="shared" si="186"/>
        <v>0</v>
      </c>
      <c r="AH944" s="11">
        <f t="shared" si="187"/>
        <v>0</v>
      </c>
      <c r="AI944" s="11">
        <f t="shared" si="188"/>
        <v>0</v>
      </c>
      <c r="AJ944" s="11">
        <f t="shared" si="189"/>
        <v>0</v>
      </c>
      <c r="AK944" s="11">
        <f t="shared" si="190"/>
        <v>0</v>
      </c>
      <c r="AL944" s="11" t="str">
        <f t="shared" si="191"/>
        <v/>
      </c>
      <c r="AM944" s="11" t="str">
        <f t="shared" si="192"/>
        <v/>
      </c>
      <c r="AN944" s="11" t="str">
        <f>IF(AND($O944=$B$4,OR($Q944="COMMUN",$Q944=$D$4),$R944="POS"),COUNTIFS($O$83:$O944,$B$4,$Q$83:$Q944,"COMMUN",$R$83:$R944,"POS")+COUNTIFS($O$83:$O944,$B$4,$Q$83:$Q944,$D$4,$R$83:$R944,"POS"),"")</f>
        <v/>
      </c>
      <c r="AO944" s="11" t="str">
        <f t="shared" si="193"/>
        <v/>
      </c>
      <c r="AP944" s="11" t="str">
        <f t="shared" si="194"/>
        <v/>
      </c>
      <c r="AQ944" s="11">
        <f t="shared" si="195"/>
        <v>0</v>
      </c>
    </row>
    <row r="945" spans="12:43" ht="21.95" customHeight="1">
      <c r="L945" s="46"/>
      <c r="M945" s="46"/>
      <c r="N945" s="44" t="s">
        <v>2576</v>
      </c>
      <c r="O945" s="44" t="s">
        <v>1168</v>
      </c>
      <c r="P945" s="44">
        <v>3</v>
      </c>
      <c r="Q945" s="44" t="s">
        <v>51</v>
      </c>
      <c r="R945" s="44" t="s">
        <v>52</v>
      </c>
      <c r="S945" s="44">
        <v>0</v>
      </c>
      <c r="T945" s="44">
        <v>0</v>
      </c>
      <c r="U945" s="44" t="s">
        <v>620</v>
      </c>
      <c r="V945" s="44" t="s">
        <v>2577</v>
      </c>
      <c r="W945" s="44"/>
      <c r="X945" s="44"/>
      <c r="Y945" s="44"/>
      <c r="Z945" s="44"/>
      <c r="AA945" s="44"/>
      <c r="AB945" s="44" t="s">
        <v>625</v>
      </c>
      <c r="AC945" s="44" t="s">
        <v>626</v>
      </c>
      <c r="AD945" s="44" t="s">
        <v>813</v>
      </c>
      <c r="AE945" s="44" t="s">
        <v>550</v>
      </c>
      <c r="AF945" s="11">
        <f t="shared" si="185"/>
        <v>0</v>
      </c>
      <c r="AG945" s="11">
        <f t="shared" si="186"/>
        <v>0</v>
      </c>
      <c r="AH945" s="11">
        <f t="shared" si="187"/>
        <v>0</v>
      </c>
      <c r="AI945" s="11">
        <f t="shared" si="188"/>
        <v>0</v>
      </c>
      <c r="AJ945" s="11">
        <f t="shared" si="189"/>
        <v>0</v>
      </c>
      <c r="AK945" s="11">
        <f t="shared" si="190"/>
        <v>0</v>
      </c>
      <c r="AL945" s="11" t="str">
        <f t="shared" si="191"/>
        <v/>
      </c>
      <c r="AM945" s="11" t="str">
        <f t="shared" si="192"/>
        <v/>
      </c>
      <c r="AN945" s="11" t="str">
        <f>IF(AND($O945=$B$4,OR($Q945="COMMUN",$Q945=$D$4),$R945="POS"),COUNTIFS($O$83:$O945,$B$4,$Q$83:$Q945,"COMMUN",$R$83:$R945,"POS")+COUNTIFS($O$83:$O945,$B$4,$Q$83:$Q945,$D$4,$R$83:$R945,"POS"),"")</f>
        <v/>
      </c>
      <c r="AO945" s="11" t="str">
        <f t="shared" si="193"/>
        <v/>
      </c>
      <c r="AP945" s="11" t="str">
        <f t="shared" si="194"/>
        <v/>
      </c>
      <c r="AQ945" s="11">
        <f t="shared" si="195"/>
        <v>0</v>
      </c>
    </row>
    <row r="946" spans="12:43" ht="21.95" customHeight="1">
      <c r="L946" s="46"/>
      <c r="M946" s="46"/>
      <c r="N946" s="44" t="s">
        <v>2578</v>
      </c>
      <c r="O946" s="44" t="s">
        <v>1168</v>
      </c>
      <c r="P946" s="44">
        <v>4</v>
      </c>
      <c r="Q946" s="44" t="s">
        <v>51</v>
      </c>
      <c r="R946" s="44" t="s">
        <v>52</v>
      </c>
      <c r="S946" s="44">
        <v>0</v>
      </c>
      <c r="T946" s="44">
        <v>0</v>
      </c>
      <c r="U946" s="44" t="s">
        <v>620</v>
      </c>
      <c r="V946" s="44" t="s">
        <v>2579</v>
      </c>
      <c r="W946" s="44"/>
      <c r="X946" s="44"/>
      <c r="Y946" s="44"/>
      <c r="Z946" s="44"/>
      <c r="AA946" s="44"/>
      <c r="AB946" s="44" t="s">
        <v>625</v>
      </c>
      <c r="AC946" s="44" t="s">
        <v>626</v>
      </c>
      <c r="AD946" s="44" t="s">
        <v>813</v>
      </c>
      <c r="AE946" s="44" t="s">
        <v>550</v>
      </c>
      <c r="AF946" s="11">
        <f t="shared" si="185"/>
        <v>0</v>
      </c>
      <c r="AG946" s="11">
        <f t="shared" si="186"/>
        <v>0</v>
      </c>
      <c r="AH946" s="11">
        <f t="shared" si="187"/>
        <v>0</v>
      </c>
      <c r="AI946" s="11">
        <f t="shared" si="188"/>
        <v>0</v>
      </c>
      <c r="AJ946" s="11">
        <f t="shared" si="189"/>
        <v>0</v>
      </c>
      <c r="AK946" s="11">
        <f t="shared" si="190"/>
        <v>0</v>
      </c>
      <c r="AL946" s="11" t="str">
        <f t="shared" si="191"/>
        <v/>
      </c>
      <c r="AM946" s="11" t="str">
        <f t="shared" si="192"/>
        <v/>
      </c>
      <c r="AN946" s="11" t="str">
        <f>IF(AND($O946=$B$4,OR($Q946="COMMUN",$Q946=$D$4),$R946="POS"),COUNTIFS($O$83:$O946,$B$4,$Q$83:$Q946,"COMMUN",$R$83:$R946,"POS")+COUNTIFS($O$83:$O946,$B$4,$Q$83:$Q946,$D$4,$R$83:$R946,"POS"),"")</f>
        <v/>
      </c>
      <c r="AO946" s="11" t="str">
        <f t="shared" si="193"/>
        <v/>
      </c>
      <c r="AP946" s="11" t="str">
        <f t="shared" si="194"/>
        <v/>
      </c>
      <c r="AQ946" s="11">
        <f t="shared" si="195"/>
        <v>0</v>
      </c>
    </row>
    <row r="947" spans="12:43" ht="21.95" customHeight="1">
      <c r="L947" s="46"/>
      <c r="M947" s="46"/>
      <c r="N947" s="44" t="s">
        <v>2580</v>
      </c>
      <c r="O947" s="44" t="s">
        <v>1168</v>
      </c>
      <c r="P947" s="44">
        <v>5</v>
      </c>
      <c r="Q947" s="44" t="s">
        <v>51</v>
      </c>
      <c r="R947" s="44" t="s">
        <v>52</v>
      </c>
      <c r="S947" s="44">
        <v>0</v>
      </c>
      <c r="T947" s="44">
        <v>0</v>
      </c>
      <c r="U947" s="44" t="s">
        <v>620</v>
      </c>
      <c r="V947" s="44" t="s">
        <v>2581</v>
      </c>
      <c r="W947" s="44"/>
      <c r="X947" s="44"/>
      <c r="Y947" s="44"/>
      <c r="Z947" s="44"/>
      <c r="AA947" s="44"/>
      <c r="AB947" s="44" t="s">
        <v>625</v>
      </c>
      <c r="AC947" s="44" t="s">
        <v>626</v>
      </c>
      <c r="AD947" s="44" t="s">
        <v>813</v>
      </c>
      <c r="AE947" s="44" t="s">
        <v>550</v>
      </c>
      <c r="AF947" s="11">
        <f t="shared" si="185"/>
        <v>0</v>
      </c>
      <c r="AG947" s="11">
        <f t="shared" si="186"/>
        <v>0</v>
      </c>
      <c r="AH947" s="11">
        <f t="shared" si="187"/>
        <v>0</v>
      </c>
      <c r="AI947" s="11">
        <f t="shared" si="188"/>
        <v>0</v>
      </c>
      <c r="AJ947" s="11">
        <f t="shared" si="189"/>
        <v>0</v>
      </c>
      <c r="AK947" s="11">
        <f t="shared" si="190"/>
        <v>0</v>
      </c>
      <c r="AL947" s="11" t="str">
        <f t="shared" si="191"/>
        <v/>
      </c>
      <c r="AM947" s="11" t="str">
        <f t="shared" si="192"/>
        <v/>
      </c>
      <c r="AN947" s="11" t="str">
        <f>IF(AND($O947=$B$4,OR($Q947="COMMUN",$Q947=$D$4),$R947="POS"),COUNTIFS($O$83:$O947,$B$4,$Q$83:$Q947,"COMMUN",$R$83:$R947,"POS")+COUNTIFS($O$83:$O947,$B$4,$Q$83:$Q947,$D$4,$R$83:$R947,"POS"),"")</f>
        <v/>
      </c>
      <c r="AO947" s="11" t="str">
        <f t="shared" si="193"/>
        <v/>
      </c>
      <c r="AP947" s="11" t="str">
        <f t="shared" si="194"/>
        <v/>
      </c>
      <c r="AQ947" s="11">
        <f t="shared" si="195"/>
        <v>0</v>
      </c>
    </row>
    <row r="948" spans="12:43" ht="21.95" customHeight="1">
      <c r="L948" s="46"/>
      <c r="M948" s="46"/>
      <c r="N948" s="44" t="s">
        <v>2582</v>
      </c>
      <c r="O948" s="44" t="s">
        <v>1171</v>
      </c>
      <c r="P948" s="44">
        <v>1</v>
      </c>
      <c r="Q948" s="44" t="s">
        <v>51</v>
      </c>
      <c r="R948" s="44" t="s">
        <v>52</v>
      </c>
      <c r="S948" s="44">
        <v>0</v>
      </c>
      <c r="T948" s="44">
        <v>0</v>
      </c>
      <c r="U948" s="44" t="s">
        <v>620</v>
      </c>
      <c r="V948" s="44" t="s">
        <v>2583</v>
      </c>
      <c r="W948" s="44"/>
      <c r="X948" s="44"/>
      <c r="Y948" s="44"/>
      <c r="Z948" s="44"/>
      <c r="AA948" s="44"/>
      <c r="AB948" s="44" t="s">
        <v>625</v>
      </c>
      <c r="AC948" s="44" t="s">
        <v>626</v>
      </c>
      <c r="AD948" s="44" t="s">
        <v>813</v>
      </c>
      <c r="AE948" s="44" t="s">
        <v>550</v>
      </c>
      <c r="AF948" s="11">
        <f t="shared" si="185"/>
        <v>0</v>
      </c>
      <c r="AG948" s="11">
        <f t="shared" si="186"/>
        <v>0</v>
      </c>
      <c r="AH948" s="11">
        <f t="shared" si="187"/>
        <v>0</v>
      </c>
      <c r="AI948" s="11">
        <f t="shared" si="188"/>
        <v>0</v>
      </c>
      <c r="AJ948" s="11">
        <f t="shared" si="189"/>
        <v>0</v>
      </c>
      <c r="AK948" s="11">
        <f t="shared" si="190"/>
        <v>0</v>
      </c>
      <c r="AL948" s="11" t="str">
        <f t="shared" si="191"/>
        <v/>
      </c>
      <c r="AM948" s="11" t="str">
        <f t="shared" si="192"/>
        <v/>
      </c>
      <c r="AN948" s="11" t="str">
        <f>IF(AND($O948=$B$4,OR($Q948="COMMUN",$Q948=$D$4),$R948="POS"),COUNTIFS($O$83:$O948,$B$4,$Q$83:$Q948,"COMMUN",$R$83:$R948,"POS")+COUNTIFS($O$83:$O948,$B$4,$Q$83:$Q948,$D$4,$R$83:$R948,"POS"),"")</f>
        <v/>
      </c>
      <c r="AO948" s="11" t="str">
        <f t="shared" si="193"/>
        <v/>
      </c>
      <c r="AP948" s="11" t="str">
        <f t="shared" si="194"/>
        <v/>
      </c>
      <c r="AQ948" s="11">
        <f t="shared" si="195"/>
        <v>0</v>
      </c>
    </row>
    <row r="949" spans="12:43" ht="21.95" customHeight="1">
      <c r="L949" s="46"/>
      <c r="M949" s="46"/>
      <c r="N949" s="44" t="s">
        <v>2584</v>
      </c>
      <c r="O949" s="44" t="s">
        <v>1171</v>
      </c>
      <c r="P949" s="44">
        <v>2</v>
      </c>
      <c r="Q949" s="44" t="s">
        <v>51</v>
      </c>
      <c r="R949" s="44" t="s">
        <v>52</v>
      </c>
      <c r="S949" s="44">
        <v>0</v>
      </c>
      <c r="T949" s="44">
        <v>0</v>
      </c>
      <c r="U949" s="44" t="s">
        <v>620</v>
      </c>
      <c r="V949" s="44" t="s">
        <v>2585</v>
      </c>
      <c r="W949" s="44"/>
      <c r="X949" s="44"/>
      <c r="Y949" s="44"/>
      <c r="Z949" s="44"/>
      <c r="AA949" s="44"/>
      <c r="AB949" s="44" t="s">
        <v>625</v>
      </c>
      <c r="AC949" s="44" t="s">
        <v>626</v>
      </c>
      <c r="AD949" s="44" t="s">
        <v>813</v>
      </c>
      <c r="AE949" s="44" t="s">
        <v>550</v>
      </c>
      <c r="AF949" s="11">
        <f t="shared" si="185"/>
        <v>0</v>
      </c>
      <c r="AG949" s="11">
        <f t="shared" si="186"/>
        <v>0</v>
      </c>
      <c r="AH949" s="11">
        <f t="shared" si="187"/>
        <v>0</v>
      </c>
      <c r="AI949" s="11">
        <f t="shared" si="188"/>
        <v>0</v>
      </c>
      <c r="AJ949" s="11">
        <f t="shared" si="189"/>
        <v>0</v>
      </c>
      <c r="AK949" s="11">
        <f t="shared" si="190"/>
        <v>0</v>
      </c>
      <c r="AL949" s="11" t="str">
        <f t="shared" si="191"/>
        <v/>
      </c>
      <c r="AM949" s="11" t="str">
        <f t="shared" si="192"/>
        <v/>
      </c>
      <c r="AN949" s="11" t="str">
        <f>IF(AND($O949=$B$4,OR($Q949="COMMUN",$Q949=$D$4),$R949="POS"),COUNTIFS($O$83:$O949,$B$4,$Q$83:$Q949,"COMMUN",$R$83:$R949,"POS")+COUNTIFS($O$83:$O949,$B$4,$Q$83:$Q949,$D$4,$R$83:$R949,"POS"),"")</f>
        <v/>
      </c>
      <c r="AO949" s="11" t="str">
        <f t="shared" si="193"/>
        <v/>
      </c>
      <c r="AP949" s="11" t="str">
        <f t="shared" si="194"/>
        <v/>
      </c>
      <c r="AQ949" s="11">
        <f t="shared" si="195"/>
        <v>0</v>
      </c>
    </row>
    <row r="950" spans="12:43" ht="21.95" customHeight="1">
      <c r="L950" s="46"/>
      <c r="M950" s="46"/>
      <c r="N950" s="44" t="s">
        <v>2586</v>
      </c>
      <c r="O950" s="44" t="s">
        <v>1171</v>
      </c>
      <c r="P950" s="44">
        <v>3</v>
      </c>
      <c r="Q950" s="44" t="s">
        <v>51</v>
      </c>
      <c r="R950" s="44" t="s">
        <v>52</v>
      </c>
      <c r="S950" s="44">
        <v>0</v>
      </c>
      <c r="T950" s="44">
        <v>0</v>
      </c>
      <c r="U950" s="44" t="s">
        <v>620</v>
      </c>
      <c r="V950" s="44" t="s">
        <v>2587</v>
      </c>
      <c r="W950" s="44"/>
      <c r="X950" s="44"/>
      <c r="Y950" s="44"/>
      <c r="Z950" s="44"/>
      <c r="AA950" s="44"/>
      <c r="AB950" s="44" t="s">
        <v>625</v>
      </c>
      <c r="AC950" s="44" t="s">
        <v>626</v>
      </c>
      <c r="AD950" s="44" t="s">
        <v>813</v>
      </c>
      <c r="AE950" s="44" t="s">
        <v>550</v>
      </c>
      <c r="AF950" s="11">
        <f t="shared" si="185"/>
        <v>0</v>
      </c>
      <c r="AG950" s="11">
        <f t="shared" si="186"/>
        <v>0</v>
      </c>
      <c r="AH950" s="11">
        <f t="shared" si="187"/>
        <v>0</v>
      </c>
      <c r="AI950" s="11">
        <f t="shared" si="188"/>
        <v>0</v>
      </c>
      <c r="AJ950" s="11">
        <f t="shared" si="189"/>
        <v>0</v>
      </c>
      <c r="AK950" s="11">
        <f t="shared" si="190"/>
        <v>0</v>
      </c>
      <c r="AL950" s="11" t="str">
        <f t="shared" si="191"/>
        <v/>
      </c>
      <c r="AM950" s="11" t="str">
        <f t="shared" si="192"/>
        <v/>
      </c>
      <c r="AN950" s="11" t="str">
        <f>IF(AND($O950=$B$4,OR($Q950="COMMUN",$Q950=$D$4),$R950="POS"),COUNTIFS($O$83:$O950,$B$4,$Q$83:$Q950,"COMMUN",$R$83:$R950,"POS")+COUNTIFS($O$83:$O950,$B$4,$Q$83:$Q950,$D$4,$R$83:$R950,"POS"),"")</f>
        <v/>
      </c>
      <c r="AO950" s="11" t="str">
        <f t="shared" si="193"/>
        <v/>
      </c>
      <c r="AP950" s="11" t="str">
        <f t="shared" si="194"/>
        <v/>
      </c>
      <c r="AQ950" s="11">
        <f t="shared" si="195"/>
        <v>0</v>
      </c>
    </row>
    <row r="951" spans="12:43" ht="21.95" customHeight="1">
      <c r="L951" s="46"/>
      <c r="M951" s="46"/>
      <c r="N951" s="44" t="s">
        <v>2588</v>
      </c>
      <c r="O951" s="44" t="s">
        <v>1171</v>
      </c>
      <c r="P951" s="44">
        <v>4</v>
      </c>
      <c r="Q951" s="44" t="s">
        <v>51</v>
      </c>
      <c r="R951" s="44" t="s">
        <v>52</v>
      </c>
      <c r="S951" s="44">
        <v>0</v>
      </c>
      <c r="T951" s="44">
        <v>0</v>
      </c>
      <c r="U951" s="44" t="s">
        <v>620</v>
      </c>
      <c r="V951" s="44" t="s">
        <v>2589</v>
      </c>
      <c r="W951" s="44"/>
      <c r="X951" s="44"/>
      <c r="Y951" s="44"/>
      <c r="Z951" s="44"/>
      <c r="AA951" s="44"/>
      <c r="AB951" s="44" t="s">
        <v>625</v>
      </c>
      <c r="AC951" s="44" t="s">
        <v>626</v>
      </c>
      <c r="AD951" s="44" t="s">
        <v>813</v>
      </c>
      <c r="AE951" s="44" t="s">
        <v>550</v>
      </c>
      <c r="AF951" s="11">
        <f t="shared" si="185"/>
        <v>0</v>
      </c>
      <c r="AG951" s="11">
        <f t="shared" si="186"/>
        <v>0</v>
      </c>
      <c r="AH951" s="11">
        <f t="shared" si="187"/>
        <v>0</v>
      </c>
      <c r="AI951" s="11">
        <f t="shared" si="188"/>
        <v>0</v>
      </c>
      <c r="AJ951" s="11">
        <f t="shared" si="189"/>
        <v>0</v>
      </c>
      <c r="AK951" s="11">
        <f t="shared" si="190"/>
        <v>0</v>
      </c>
      <c r="AL951" s="11" t="str">
        <f t="shared" si="191"/>
        <v/>
      </c>
      <c r="AM951" s="11" t="str">
        <f t="shared" si="192"/>
        <v/>
      </c>
      <c r="AN951" s="11" t="str">
        <f>IF(AND($O951=$B$4,OR($Q951="COMMUN",$Q951=$D$4),$R951="POS"),COUNTIFS($O$83:$O951,$B$4,$Q$83:$Q951,"COMMUN",$R$83:$R951,"POS")+COUNTIFS($O$83:$O951,$B$4,$Q$83:$Q951,$D$4,$R$83:$R951,"POS"),"")</f>
        <v/>
      </c>
      <c r="AO951" s="11" t="str">
        <f t="shared" si="193"/>
        <v/>
      </c>
      <c r="AP951" s="11" t="str">
        <f t="shared" si="194"/>
        <v/>
      </c>
      <c r="AQ951" s="11">
        <f t="shared" si="195"/>
        <v>0</v>
      </c>
    </row>
    <row r="952" spans="12:43" ht="21.95" customHeight="1">
      <c r="L952" s="46"/>
      <c r="M952" s="46"/>
      <c r="N952" s="44" t="s">
        <v>2590</v>
      </c>
      <c r="O952" s="44" t="s">
        <v>1171</v>
      </c>
      <c r="P952" s="44">
        <v>5</v>
      </c>
      <c r="Q952" s="44" t="s">
        <v>51</v>
      </c>
      <c r="R952" s="44" t="s">
        <v>52</v>
      </c>
      <c r="S952" s="44">
        <v>0</v>
      </c>
      <c r="T952" s="44">
        <v>0</v>
      </c>
      <c r="U952" s="44" t="s">
        <v>620</v>
      </c>
      <c r="V952" s="44" t="s">
        <v>2591</v>
      </c>
      <c r="W952" s="44"/>
      <c r="X952" s="44"/>
      <c r="Y952" s="44"/>
      <c r="Z952" s="44"/>
      <c r="AA952" s="44"/>
      <c r="AB952" s="44" t="s">
        <v>625</v>
      </c>
      <c r="AC952" s="44" t="s">
        <v>626</v>
      </c>
      <c r="AD952" s="44" t="s">
        <v>813</v>
      </c>
      <c r="AE952" s="44" t="s">
        <v>550</v>
      </c>
      <c r="AF952" s="11">
        <f t="shared" si="185"/>
        <v>0</v>
      </c>
      <c r="AG952" s="11">
        <f t="shared" si="186"/>
        <v>0</v>
      </c>
      <c r="AH952" s="11">
        <f t="shared" si="187"/>
        <v>0</v>
      </c>
      <c r="AI952" s="11">
        <f t="shared" si="188"/>
        <v>0</v>
      </c>
      <c r="AJ952" s="11">
        <f t="shared" si="189"/>
        <v>0</v>
      </c>
      <c r="AK952" s="11">
        <f t="shared" si="190"/>
        <v>0</v>
      </c>
      <c r="AL952" s="11" t="str">
        <f t="shared" si="191"/>
        <v/>
      </c>
      <c r="AM952" s="11" t="str">
        <f t="shared" si="192"/>
        <v/>
      </c>
      <c r="AN952" s="11" t="str">
        <f>IF(AND($O952=$B$4,OR($Q952="COMMUN",$Q952=$D$4),$R952="POS"),COUNTIFS($O$83:$O952,$B$4,$Q$83:$Q952,"COMMUN",$R$83:$R952,"POS")+COUNTIFS($O$83:$O952,$B$4,$Q$83:$Q952,$D$4,$R$83:$R952,"POS"),"")</f>
        <v/>
      </c>
      <c r="AO952" s="11" t="str">
        <f t="shared" si="193"/>
        <v/>
      </c>
      <c r="AP952" s="11" t="str">
        <f t="shared" si="194"/>
        <v/>
      </c>
      <c r="AQ952" s="11">
        <f t="shared" si="195"/>
        <v>0</v>
      </c>
    </row>
    <row r="953" spans="12:43" ht="21.95" customHeight="1">
      <c r="L953" s="46"/>
      <c r="M953" s="46"/>
      <c r="N953" s="44" t="s">
        <v>2592</v>
      </c>
      <c r="O953" s="44" t="s">
        <v>1174</v>
      </c>
      <c r="P953" s="44">
        <v>1</v>
      </c>
      <c r="Q953" s="44" t="s">
        <v>51</v>
      </c>
      <c r="R953" s="44" t="s">
        <v>52</v>
      </c>
      <c r="S953" s="44">
        <v>0</v>
      </c>
      <c r="T953" s="44">
        <v>0</v>
      </c>
      <c r="U953" s="44" t="s">
        <v>620</v>
      </c>
      <c r="V953" s="44" t="s">
        <v>2593</v>
      </c>
      <c r="W953" s="44"/>
      <c r="X953" s="44"/>
      <c r="Y953" s="44"/>
      <c r="Z953" s="44"/>
      <c r="AA953" s="44"/>
      <c r="AB953" s="44" t="s">
        <v>625</v>
      </c>
      <c r="AC953" s="44" t="s">
        <v>626</v>
      </c>
      <c r="AD953" s="44" t="s">
        <v>813</v>
      </c>
      <c r="AE953" s="44" t="s">
        <v>550</v>
      </c>
      <c r="AF953" s="11">
        <f t="shared" si="185"/>
        <v>0</v>
      </c>
      <c r="AG953" s="11">
        <f t="shared" si="186"/>
        <v>0</v>
      </c>
      <c r="AH953" s="11">
        <f t="shared" si="187"/>
        <v>0</v>
      </c>
      <c r="AI953" s="11">
        <f t="shared" si="188"/>
        <v>0</v>
      </c>
      <c r="AJ953" s="11">
        <f t="shared" si="189"/>
        <v>0</v>
      </c>
      <c r="AK953" s="11">
        <f t="shared" si="190"/>
        <v>0</v>
      </c>
      <c r="AL953" s="11" t="str">
        <f t="shared" si="191"/>
        <v/>
      </c>
      <c r="AM953" s="11" t="str">
        <f t="shared" si="192"/>
        <v/>
      </c>
      <c r="AN953" s="11" t="str">
        <f>IF(AND($O953=$B$4,OR($Q953="COMMUN",$Q953=$D$4),$R953="POS"),COUNTIFS($O$83:$O953,$B$4,$Q$83:$Q953,"COMMUN",$R$83:$R953,"POS")+COUNTIFS($O$83:$O953,$B$4,$Q$83:$Q953,$D$4,$R$83:$R953,"POS"),"")</f>
        <v/>
      </c>
      <c r="AO953" s="11" t="str">
        <f t="shared" si="193"/>
        <v/>
      </c>
      <c r="AP953" s="11" t="str">
        <f t="shared" si="194"/>
        <v/>
      </c>
      <c r="AQ953" s="11">
        <f t="shared" si="195"/>
        <v>0</v>
      </c>
    </row>
    <row r="954" spans="12:43" ht="21.95" customHeight="1">
      <c r="L954" s="46"/>
      <c r="M954" s="46"/>
      <c r="N954" s="44" t="s">
        <v>2594</v>
      </c>
      <c r="O954" s="44" t="s">
        <v>1174</v>
      </c>
      <c r="P954" s="44">
        <v>2</v>
      </c>
      <c r="Q954" s="44" t="s">
        <v>51</v>
      </c>
      <c r="R954" s="44" t="s">
        <v>52</v>
      </c>
      <c r="S954" s="44">
        <v>0</v>
      </c>
      <c r="T954" s="44">
        <v>0</v>
      </c>
      <c r="U954" s="44" t="s">
        <v>620</v>
      </c>
      <c r="V954" s="44" t="s">
        <v>2595</v>
      </c>
      <c r="W954" s="44"/>
      <c r="X954" s="44"/>
      <c r="Y954" s="44"/>
      <c r="Z954" s="44"/>
      <c r="AA954" s="44"/>
      <c r="AB954" s="44" t="s">
        <v>625</v>
      </c>
      <c r="AC954" s="44" t="s">
        <v>626</v>
      </c>
      <c r="AD954" s="44" t="s">
        <v>813</v>
      </c>
      <c r="AE954" s="44" t="s">
        <v>550</v>
      </c>
      <c r="AF954" s="11">
        <f t="shared" si="185"/>
        <v>0</v>
      </c>
      <c r="AG954" s="11">
        <f t="shared" si="186"/>
        <v>0</v>
      </c>
      <c r="AH954" s="11">
        <f t="shared" si="187"/>
        <v>0</v>
      </c>
      <c r="AI954" s="11">
        <f t="shared" si="188"/>
        <v>0</v>
      </c>
      <c r="AJ954" s="11">
        <f t="shared" si="189"/>
        <v>0</v>
      </c>
      <c r="AK954" s="11">
        <f t="shared" si="190"/>
        <v>0</v>
      </c>
      <c r="AL954" s="11" t="str">
        <f t="shared" si="191"/>
        <v/>
      </c>
      <c r="AM954" s="11" t="str">
        <f t="shared" si="192"/>
        <v/>
      </c>
      <c r="AN954" s="11" t="str">
        <f>IF(AND($O954=$B$4,OR($Q954="COMMUN",$Q954=$D$4),$R954="POS"),COUNTIFS($O$83:$O954,$B$4,$Q$83:$Q954,"COMMUN",$R$83:$R954,"POS")+COUNTIFS($O$83:$O954,$B$4,$Q$83:$Q954,$D$4,$R$83:$R954,"POS"),"")</f>
        <v/>
      </c>
      <c r="AO954" s="11" t="str">
        <f t="shared" si="193"/>
        <v/>
      </c>
      <c r="AP954" s="11" t="str">
        <f t="shared" si="194"/>
        <v/>
      </c>
      <c r="AQ954" s="11">
        <f t="shared" si="195"/>
        <v>0</v>
      </c>
    </row>
    <row r="955" spans="12:43" ht="21.95" customHeight="1">
      <c r="L955" s="46"/>
      <c r="M955" s="46"/>
      <c r="N955" s="44" t="s">
        <v>2596</v>
      </c>
      <c r="O955" s="44" t="s">
        <v>1174</v>
      </c>
      <c r="P955" s="44">
        <v>3</v>
      </c>
      <c r="Q955" s="44" t="s">
        <v>51</v>
      </c>
      <c r="R955" s="44" t="s">
        <v>52</v>
      </c>
      <c r="S955" s="44">
        <v>0</v>
      </c>
      <c r="T955" s="44">
        <v>0</v>
      </c>
      <c r="U955" s="44" t="s">
        <v>620</v>
      </c>
      <c r="V955" s="44" t="s">
        <v>2597</v>
      </c>
      <c r="W955" s="44"/>
      <c r="X955" s="44"/>
      <c r="Y955" s="44"/>
      <c r="Z955" s="44"/>
      <c r="AA955" s="44"/>
      <c r="AB955" s="44" t="s">
        <v>625</v>
      </c>
      <c r="AC955" s="44" t="s">
        <v>626</v>
      </c>
      <c r="AD955" s="44" t="s">
        <v>813</v>
      </c>
      <c r="AE955" s="44" t="s">
        <v>550</v>
      </c>
      <c r="AF955" s="11">
        <f t="shared" si="185"/>
        <v>0</v>
      </c>
      <c r="AG955" s="11">
        <f t="shared" si="186"/>
        <v>0</v>
      </c>
      <c r="AH955" s="11">
        <f t="shared" si="187"/>
        <v>0</v>
      </c>
      <c r="AI955" s="11">
        <f t="shared" si="188"/>
        <v>0</v>
      </c>
      <c r="AJ955" s="11">
        <f t="shared" si="189"/>
        <v>0</v>
      </c>
      <c r="AK955" s="11">
        <f t="shared" si="190"/>
        <v>0</v>
      </c>
      <c r="AL955" s="11" t="str">
        <f t="shared" si="191"/>
        <v/>
      </c>
      <c r="AM955" s="11" t="str">
        <f t="shared" si="192"/>
        <v/>
      </c>
      <c r="AN955" s="11" t="str">
        <f>IF(AND($O955=$B$4,OR($Q955="COMMUN",$Q955=$D$4),$R955="POS"),COUNTIFS($O$83:$O955,$B$4,$Q$83:$Q955,"COMMUN",$R$83:$R955,"POS")+COUNTIFS($O$83:$O955,$B$4,$Q$83:$Q955,$D$4,$R$83:$R955,"POS"),"")</f>
        <v/>
      </c>
      <c r="AO955" s="11" t="str">
        <f t="shared" si="193"/>
        <v/>
      </c>
      <c r="AP955" s="11" t="str">
        <f t="shared" si="194"/>
        <v/>
      </c>
      <c r="AQ955" s="11">
        <f t="shared" si="195"/>
        <v>0</v>
      </c>
    </row>
    <row r="956" spans="12:43" ht="21.95" customHeight="1">
      <c r="L956" s="46"/>
      <c r="M956" s="46"/>
      <c r="N956" s="44" t="s">
        <v>2598</v>
      </c>
      <c r="O956" s="44" t="s">
        <v>1174</v>
      </c>
      <c r="P956" s="44">
        <v>4</v>
      </c>
      <c r="Q956" s="44" t="s">
        <v>51</v>
      </c>
      <c r="R956" s="44" t="s">
        <v>52</v>
      </c>
      <c r="S956" s="44">
        <v>0</v>
      </c>
      <c r="T956" s="44">
        <v>0</v>
      </c>
      <c r="U956" s="44" t="s">
        <v>620</v>
      </c>
      <c r="V956" s="44" t="s">
        <v>2599</v>
      </c>
      <c r="W956" s="44"/>
      <c r="X956" s="44"/>
      <c r="Y956" s="44"/>
      <c r="Z956" s="44"/>
      <c r="AA956" s="44"/>
      <c r="AB956" s="44" t="s">
        <v>625</v>
      </c>
      <c r="AC956" s="44" t="s">
        <v>626</v>
      </c>
      <c r="AD956" s="44" t="s">
        <v>813</v>
      </c>
      <c r="AE956" s="44" t="s">
        <v>550</v>
      </c>
      <c r="AF956" s="11">
        <f t="shared" si="185"/>
        <v>0</v>
      </c>
      <c r="AG956" s="11">
        <f t="shared" si="186"/>
        <v>0</v>
      </c>
      <c r="AH956" s="11">
        <f t="shared" si="187"/>
        <v>0</v>
      </c>
      <c r="AI956" s="11">
        <f t="shared" si="188"/>
        <v>0</v>
      </c>
      <c r="AJ956" s="11">
        <f t="shared" si="189"/>
        <v>0</v>
      </c>
      <c r="AK956" s="11">
        <f t="shared" si="190"/>
        <v>0</v>
      </c>
      <c r="AL956" s="11" t="str">
        <f t="shared" si="191"/>
        <v/>
      </c>
      <c r="AM956" s="11" t="str">
        <f t="shared" si="192"/>
        <v/>
      </c>
      <c r="AN956" s="11" t="str">
        <f>IF(AND($O956=$B$4,OR($Q956="COMMUN",$Q956=$D$4),$R956="POS"),COUNTIFS($O$83:$O956,$B$4,$Q$83:$Q956,"COMMUN",$R$83:$R956,"POS")+COUNTIFS($O$83:$O956,$B$4,$Q$83:$Q956,$D$4,$R$83:$R956,"POS"),"")</f>
        <v/>
      </c>
      <c r="AO956" s="11" t="str">
        <f t="shared" si="193"/>
        <v/>
      </c>
      <c r="AP956" s="11" t="str">
        <f t="shared" si="194"/>
        <v/>
      </c>
      <c r="AQ956" s="11">
        <f t="shared" si="195"/>
        <v>0</v>
      </c>
    </row>
    <row r="957" spans="12:43" ht="21.95" customHeight="1">
      <c r="L957" s="46"/>
      <c r="M957" s="46"/>
      <c r="N957" s="44" t="s">
        <v>2600</v>
      </c>
      <c r="O957" s="44" t="s">
        <v>1174</v>
      </c>
      <c r="P957" s="44">
        <v>5</v>
      </c>
      <c r="Q957" s="44" t="s">
        <v>51</v>
      </c>
      <c r="R957" s="44" t="s">
        <v>52</v>
      </c>
      <c r="S957" s="44">
        <v>0</v>
      </c>
      <c r="T957" s="44">
        <v>0</v>
      </c>
      <c r="U957" s="44" t="s">
        <v>620</v>
      </c>
      <c r="V957" s="44" t="s">
        <v>2601</v>
      </c>
      <c r="W957" s="44"/>
      <c r="X957" s="44"/>
      <c r="Y957" s="44"/>
      <c r="Z957" s="44"/>
      <c r="AA957" s="44"/>
      <c r="AB957" s="44" t="s">
        <v>625</v>
      </c>
      <c r="AC957" s="44" t="s">
        <v>626</v>
      </c>
      <c r="AD957" s="44" t="s">
        <v>813</v>
      </c>
      <c r="AE957" s="44" t="s">
        <v>550</v>
      </c>
      <c r="AF957" s="11">
        <f t="shared" si="185"/>
        <v>0</v>
      </c>
      <c r="AG957" s="11">
        <f t="shared" si="186"/>
        <v>0</v>
      </c>
      <c r="AH957" s="11">
        <f t="shared" si="187"/>
        <v>0</v>
      </c>
      <c r="AI957" s="11">
        <f t="shared" si="188"/>
        <v>0</v>
      </c>
      <c r="AJ957" s="11">
        <f t="shared" si="189"/>
        <v>0</v>
      </c>
      <c r="AK957" s="11">
        <f t="shared" si="190"/>
        <v>0</v>
      </c>
      <c r="AL957" s="11" t="str">
        <f t="shared" si="191"/>
        <v/>
      </c>
      <c r="AM957" s="11" t="str">
        <f t="shared" si="192"/>
        <v/>
      </c>
      <c r="AN957" s="11" t="str">
        <f>IF(AND($O957=$B$4,OR($Q957="COMMUN",$Q957=$D$4),$R957="POS"),COUNTIFS($O$83:$O957,$B$4,$Q$83:$Q957,"COMMUN",$R$83:$R957,"POS")+COUNTIFS($O$83:$O957,$B$4,$Q$83:$Q957,$D$4,$R$83:$R957,"POS"),"")</f>
        <v/>
      </c>
      <c r="AO957" s="11" t="str">
        <f t="shared" si="193"/>
        <v/>
      </c>
      <c r="AP957" s="11" t="str">
        <f t="shared" si="194"/>
        <v/>
      </c>
      <c r="AQ957" s="11">
        <f t="shared" si="195"/>
        <v>0</v>
      </c>
    </row>
    <row r="958" spans="12:43" ht="21.95" customHeight="1">
      <c r="L958" s="46"/>
      <c r="M958" s="46"/>
      <c r="N958" s="44" t="s">
        <v>2602</v>
      </c>
      <c r="O958" s="44" t="s">
        <v>1177</v>
      </c>
      <c r="P958" s="44">
        <v>1</v>
      </c>
      <c r="Q958" s="44" t="s">
        <v>51</v>
      </c>
      <c r="R958" s="44" t="s">
        <v>52</v>
      </c>
      <c r="S958" s="44">
        <v>0</v>
      </c>
      <c r="T958" s="44">
        <v>0</v>
      </c>
      <c r="U958" s="44" t="s">
        <v>620</v>
      </c>
      <c r="V958" s="44" t="s">
        <v>2603</v>
      </c>
      <c r="W958" s="44"/>
      <c r="X958" s="44"/>
      <c r="Y958" s="44"/>
      <c r="Z958" s="44"/>
      <c r="AA958" s="44"/>
      <c r="AB958" s="44" t="s">
        <v>625</v>
      </c>
      <c r="AC958" s="44" t="s">
        <v>626</v>
      </c>
      <c r="AD958" s="44" t="s">
        <v>813</v>
      </c>
      <c r="AE958" s="44" t="s">
        <v>550</v>
      </c>
      <c r="AF958" s="11">
        <f t="shared" si="185"/>
        <v>0</v>
      </c>
      <c r="AG958" s="11">
        <f t="shared" si="186"/>
        <v>0</v>
      </c>
      <c r="AH958" s="11">
        <f t="shared" si="187"/>
        <v>0</v>
      </c>
      <c r="AI958" s="11">
        <f t="shared" si="188"/>
        <v>0</v>
      </c>
      <c r="AJ958" s="11">
        <f t="shared" si="189"/>
        <v>0</v>
      </c>
      <c r="AK958" s="11">
        <f t="shared" si="190"/>
        <v>0</v>
      </c>
      <c r="AL958" s="11" t="str">
        <f t="shared" si="191"/>
        <v/>
      </c>
      <c r="AM958" s="11" t="str">
        <f t="shared" si="192"/>
        <v/>
      </c>
      <c r="AN958" s="11" t="str">
        <f>IF(AND($O958=$B$4,OR($Q958="COMMUN",$Q958=$D$4),$R958="POS"),COUNTIFS($O$83:$O958,$B$4,$Q$83:$Q958,"COMMUN",$R$83:$R958,"POS")+COUNTIFS($O$83:$O958,$B$4,$Q$83:$Q958,$D$4,$R$83:$R958,"POS"),"")</f>
        <v/>
      </c>
      <c r="AO958" s="11" t="str">
        <f t="shared" si="193"/>
        <v/>
      </c>
      <c r="AP958" s="11" t="str">
        <f t="shared" si="194"/>
        <v/>
      </c>
      <c r="AQ958" s="11">
        <f t="shared" si="195"/>
        <v>0</v>
      </c>
    </row>
    <row r="959" spans="12:43" ht="21.95" customHeight="1">
      <c r="L959" s="46"/>
      <c r="M959" s="46"/>
      <c r="N959" s="44" t="s">
        <v>2604</v>
      </c>
      <c r="O959" s="44" t="s">
        <v>1177</v>
      </c>
      <c r="P959" s="44">
        <v>2</v>
      </c>
      <c r="Q959" s="44" t="s">
        <v>51</v>
      </c>
      <c r="R959" s="44" t="s">
        <v>52</v>
      </c>
      <c r="S959" s="44">
        <v>0</v>
      </c>
      <c r="T959" s="44">
        <v>0</v>
      </c>
      <c r="U959" s="44" t="s">
        <v>620</v>
      </c>
      <c r="V959" s="44" t="s">
        <v>2605</v>
      </c>
      <c r="W959" s="44"/>
      <c r="X959" s="44"/>
      <c r="Y959" s="44"/>
      <c r="Z959" s="44"/>
      <c r="AA959" s="44"/>
      <c r="AB959" s="44" t="s">
        <v>625</v>
      </c>
      <c r="AC959" s="44" t="s">
        <v>626</v>
      </c>
      <c r="AD959" s="44" t="s">
        <v>813</v>
      </c>
      <c r="AE959" s="44" t="s">
        <v>550</v>
      </c>
      <c r="AF959" s="11">
        <f t="shared" si="185"/>
        <v>0</v>
      </c>
      <c r="AG959" s="11">
        <f t="shared" si="186"/>
        <v>0</v>
      </c>
      <c r="AH959" s="11">
        <f t="shared" si="187"/>
        <v>0</v>
      </c>
      <c r="AI959" s="11">
        <f t="shared" si="188"/>
        <v>0</v>
      </c>
      <c r="AJ959" s="11">
        <f t="shared" si="189"/>
        <v>0</v>
      </c>
      <c r="AK959" s="11">
        <f t="shared" si="190"/>
        <v>0</v>
      </c>
      <c r="AL959" s="11" t="str">
        <f t="shared" si="191"/>
        <v/>
      </c>
      <c r="AM959" s="11" t="str">
        <f t="shared" si="192"/>
        <v/>
      </c>
      <c r="AN959" s="11" t="str">
        <f>IF(AND($O959=$B$4,OR($Q959="COMMUN",$Q959=$D$4),$R959="POS"),COUNTIFS($O$83:$O959,$B$4,$Q$83:$Q959,"COMMUN",$R$83:$R959,"POS")+COUNTIFS($O$83:$O959,$B$4,$Q$83:$Q959,$D$4,$R$83:$R959,"POS"),"")</f>
        <v/>
      </c>
      <c r="AO959" s="11" t="str">
        <f t="shared" si="193"/>
        <v/>
      </c>
      <c r="AP959" s="11" t="str">
        <f t="shared" si="194"/>
        <v/>
      </c>
      <c r="AQ959" s="11">
        <f t="shared" si="195"/>
        <v>0</v>
      </c>
    </row>
    <row r="960" spans="12:43" ht="21.95" customHeight="1">
      <c r="L960" s="46"/>
      <c r="M960" s="46"/>
      <c r="N960" s="44" t="s">
        <v>2606</v>
      </c>
      <c r="O960" s="44" t="s">
        <v>1177</v>
      </c>
      <c r="P960" s="44">
        <v>3</v>
      </c>
      <c r="Q960" s="44" t="s">
        <v>51</v>
      </c>
      <c r="R960" s="44" t="s">
        <v>52</v>
      </c>
      <c r="S960" s="44">
        <v>0</v>
      </c>
      <c r="T960" s="44">
        <v>0</v>
      </c>
      <c r="U960" s="44" t="s">
        <v>620</v>
      </c>
      <c r="V960" s="44" t="s">
        <v>2607</v>
      </c>
      <c r="W960" s="44"/>
      <c r="X960" s="44"/>
      <c r="Y960" s="44"/>
      <c r="Z960" s="44"/>
      <c r="AA960" s="44"/>
      <c r="AB960" s="44" t="s">
        <v>625</v>
      </c>
      <c r="AC960" s="44" t="s">
        <v>626</v>
      </c>
      <c r="AD960" s="44" t="s">
        <v>813</v>
      </c>
      <c r="AE960" s="44" t="s">
        <v>550</v>
      </c>
      <c r="AF960" s="11">
        <f t="shared" si="185"/>
        <v>0</v>
      </c>
      <c r="AG960" s="11">
        <f t="shared" si="186"/>
        <v>0</v>
      </c>
      <c r="AH960" s="11">
        <f t="shared" si="187"/>
        <v>0</v>
      </c>
      <c r="AI960" s="11">
        <f t="shared" si="188"/>
        <v>0</v>
      </c>
      <c r="AJ960" s="11">
        <f t="shared" si="189"/>
        <v>0</v>
      </c>
      <c r="AK960" s="11">
        <f t="shared" si="190"/>
        <v>0</v>
      </c>
      <c r="AL960" s="11" t="str">
        <f t="shared" si="191"/>
        <v/>
      </c>
      <c r="AM960" s="11" t="str">
        <f t="shared" si="192"/>
        <v/>
      </c>
      <c r="AN960" s="11" t="str">
        <f>IF(AND($O960=$B$4,OR($Q960="COMMUN",$Q960=$D$4),$R960="POS"),COUNTIFS($O$83:$O960,$B$4,$Q$83:$Q960,"COMMUN",$R$83:$R960,"POS")+COUNTIFS($O$83:$O960,$B$4,$Q$83:$Q960,$D$4,$R$83:$R960,"POS"),"")</f>
        <v/>
      </c>
      <c r="AO960" s="11" t="str">
        <f t="shared" si="193"/>
        <v/>
      </c>
      <c r="AP960" s="11" t="str">
        <f t="shared" si="194"/>
        <v/>
      </c>
      <c r="AQ960" s="11">
        <f t="shared" si="195"/>
        <v>0</v>
      </c>
    </row>
    <row r="961" spans="12:43" ht="21.95" customHeight="1">
      <c r="L961" s="46"/>
      <c r="M961" s="46"/>
      <c r="N961" s="44" t="s">
        <v>2608</v>
      </c>
      <c r="O961" s="44" t="s">
        <v>1177</v>
      </c>
      <c r="P961" s="44">
        <v>4</v>
      </c>
      <c r="Q961" s="44" t="s">
        <v>51</v>
      </c>
      <c r="R961" s="44" t="s">
        <v>52</v>
      </c>
      <c r="S961" s="44">
        <v>0</v>
      </c>
      <c r="T961" s="44">
        <v>0</v>
      </c>
      <c r="U961" s="44" t="s">
        <v>620</v>
      </c>
      <c r="V961" s="44" t="s">
        <v>2609</v>
      </c>
      <c r="W961" s="44"/>
      <c r="X961" s="44"/>
      <c r="Y961" s="44"/>
      <c r="Z961" s="44"/>
      <c r="AA961" s="44"/>
      <c r="AB961" s="44" t="s">
        <v>625</v>
      </c>
      <c r="AC961" s="44" t="s">
        <v>626</v>
      </c>
      <c r="AD961" s="44" t="s">
        <v>813</v>
      </c>
      <c r="AE961" s="44" t="s">
        <v>550</v>
      </c>
      <c r="AF961" s="11">
        <f t="shared" si="185"/>
        <v>0</v>
      </c>
      <c r="AG961" s="11">
        <f t="shared" si="186"/>
        <v>0</v>
      </c>
      <c r="AH961" s="11">
        <f t="shared" si="187"/>
        <v>0</v>
      </c>
      <c r="AI961" s="11">
        <f t="shared" si="188"/>
        <v>0</v>
      </c>
      <c r="AJ961" s="11">
        <f t="shared" si="189"/>
        <v>0</v>
      </c>
      <c r="AK961" s="11">
        <f t="shared" si="190"/>
        <v>0</v>
      </c>
      <c r="AL961" s="11" t="str">
        <f t="shared" si="191"/>
        <v/>
      </c>
      <c r="AM961" s="11" t="str">
        <f t="shared" si="192"/>
        <v/>
      </c>
      <c r="AN961" s="11" t="str">
        <f>IF(AND($O961=$B$4,OR($Q961="COMMUN",$Q961=$D$4),$R961="POS"),COUNTIFS($O$83:$O961,$B$4,$Q$83:$Q961,"COMMUN",$R$83:$R961,"POS")+COUNTIFS($O$83:$O961,$B$4,$Q$83:$Q961,$D$4,$R$83:$R961,"POS"),"")</f>
        <v/>
      </c>
      <c r="AO961" s="11" t="str">
        <f t="shared" si="193"/>
        <v/>
      </c>
      <c r="AP961" s="11" t="str">
        <f t="shared" si="194"/>
        <v/>
      </c>
      <c r="AQ961" s="11">
        <f t="shared" si="195"/>
        <v>0</v>
      </c>
    </row>
    <row r="962" spans="12:43" ht="21.95" customHeight="1">
      <c r="L962" s="46"/>
      <c r="M962" s="46"/>
      <c r="N962" s="44" t="s">
        <v>2610</v>
      </c>
      <c r="O962" s="44" t="s">
        <v>1177</v>
      </c>
      <c r="P962" s="44">
        <v>5</v>
      </c>
      <c r="Q962" s="44" t="s">
        <v>51</v>
      </c>
      <c r="R962" s="44" t="s">
        <v>52</v>
      </c>
      <c r="S962" s="44">
        <v>0</v>
      </c>
      <c r="T962" s="44">
        <v>0</v>
      </c>
      <c r="U962" s="44" t="s">
        <v>620</v>
      </c>
      <c r="V962" s="44" t="s">
        <v>2611</v>
      </c>
      <c r="W962" s="44"/>
      <c r="X962" s="44"/>
      <c r="Y962" s="44"/>
      <c r="Z962" s="44"/>
      <c r="AA962" s="44"/>
      <c r="AB962" s="44" t="s">
        <v>625</v>
      </c>
      <c r="AC962" s="44" t="s">
        <v>626</v>
      </c>
      <c r="AD962" s="44" t="s">
        <v>813</v>
      </c>
      <c r="AE962" s="44" t="s">
        <v>550</v>
      </c>
      <c r="AF962" s="11">
        <f t="shared" si="185"/>
        <v>0</v>
      </c>
      <c r="AG962" s="11">
        <f t="shared" si="186"/>
        <v>0</v>
      </c>
      <c r="AH962" s="11">
        <f t="shared" si="187"/>
        <v>0</v>
      </c>
      <c r="AI962" s="11">
        <f t="shared" si="188"/>
        <v>0</v>
      </c>
      <c r="AJ962" s="11">
        <f t="shared" si="189"/>
        <v>0</v>
      </c>
      <c r="AK962" s="11">
        <f t="shared" si="190"/>
        <v>0</v>
      </c>
      <c r="AL962" s="11" t="str">
        <f t="shared" si="191"/>
        <v/>
      </c>
      <c r="AM962" s="11" t="str">
        <f t="shared" si="192"/>
        <v/>
      </c>
      <c r="AN962" s="11" t="str">
        <f>IF(AND($O962=$B$4,OR($Q962="COMMUN",$Q962=$D$4),$R962="POS"),COUNTIFS($O$83:$O962,$B$4,$Q$83:$Q962,"COMMUN",$R$83:$R962,"POS")+COUNTIFS($O$83:$O962,$B$4,$Q$83:$Q962,$D$4,$R$83:$R962,"POS"),"")</f>
        <v/>
      </c>
      <c r="AO962" s="11" t="str">
        <f t="shared" si="193"/>
        <v/>
      </c>
      <c r="AP962" s="11" t="str">
        <f t="shared" si="194"/>
        <v/>
      </c>
      <c r="AQ962" s="11">
        <f t="shared" si="195"/>
        <v>0</v>
      </c>
    </row>
    <row r="963" spans="12:43" ht="21.95" customHeight="1">
      <c r="L963" s="46"/>
      <c r="M963" s="46"/>
      <c r="N963" s="44" t="s">
        <v>2612</v>
      </c>
      <c r="O963" s="44" t="s">
        <v>1180</v>
      </c>
      <c r="P963" s="44">
        <v>1</v>
      </c>
      <c r="Q963" s="44" t="s">
        <v>51</v>
      </c>
      <c r="R963" s="44" t="s">
        <v>52</v>
      </c>
      <c r="S963" s="44">
        <v>0</v>
      </c>
      <c r="T963" s="44">
        <v>0</v>
      </c>
      <c r="U963" s="44" t="s">
        <v>620</v>
      </c>
      <c r="V963" s="44" t="s">
        <v>2613</v>
      </c>
      <c r="W963" s="44"/>
      <c r="X963" s="44"/>
      <c r="Y963" s="44"/>
      <c r="Z963" s="44"/>
      <c r="AA963" s="44"/>
      <c r="AB963" s="44" t="s">
        <v>625</v>
      </c>
      <c r="AC963" s="44" t="s">
        <v>626</v>
      </c>
      <c r="AD963" s="44" t="s">
        <v>813</v>
      </c>
      <c r="AE963" s="44" t="s">
        <v>550</v>
      </c>
      <c r="AF963" s="11">
        <f t="shared" si="185"/>
        <v>0</v>
      </c>
      <c r="AG963" s="11">
        <f t="shared" si="186"/>
        <v>0</v>
      </c>
      <c r="AH963" s="11">
        <f t="shared" si="187"/>
        <v>0</v>
      </c>
      <c r="AI963" s="11">
        <f t="shared" si="188"/>
        <v>0</v>
      </c>
      <c r="AJ963" s="11">
        <f t="shared" si="189"/>
        <v>0</v>
      </c>
      <c r="AK963" s="11">
        <f t="shared" si="190"/>
        <v>0</v>
      </c>
      <c r="AL963" s="11" t="str">
        <f t="shared" si="191"/>
        <v/>
      </c>
      <c r="AM963" s="11" t="str">
        <f t="shared" si="192"/>
        <v/>
      </c>
      <c r="AN963" s="11" t="str">
        <f>IF(AND($O963=$B$4,OR($Q963="COMMUN",$Q963=$D$4),$R963="POS"),COUNTIFS($O$83:$O963,$B$4,$Q$83:$Q963,"COMMUN",$R$83:$R963,"POS")+COUNTIFS($O$83:$O963,$B$4,$Q$83:$Q963,$D$4,$R$83:$R963,"POS"),"")</f>
        <v/>
      </c>
      <c r="AO963" s="11" t="str">
        <f t="shared" si="193"/>
        <v/>
      </c>
      <c r="AP963" s="11" t="str">
        <f t="shared" si="194"/>
        <v/>
      </c>
      <c r="AQ963" s="11">
        <f t="shared" si="195"/>
        <v>0</v>
      </c>
    </row>
    <row r="964" spans="12:43" ht="21.95" customHeight="1">
      <c r="L964" s="46"/>
      <c r="M964" s="46"/>
      <c r="N964" s="44" t="s">
        <v>2614</v>
      </c>
      <c r="O964" s="44" t="s">
        <v>1180</v>
      </c>
      <c r="P964" s="44">
        <v>2</v>
      </c>
      <c r="Q964" s="44" t="s">
        <v>51</v>
      </c>
      <c r="R964" s="44" t="s">
        <v>52</v>
      </c>
      <c r="S964" s="44">
        <v>0</v>
      </c>
      <c r="T964" s="44">
        <v>0</v>
      </c>
      <c r="U964" s="44" t="s">
        <v>620</v>
      </c>
      <c r="V964" s="44" t="s">
        <v>2615</v>
      </c>
      <c r="W964" s="44"/>
      <c r="X964" s="44"/>
      <c r="Y964" s="44"/>
      <c r="Z964" s="44"/>
      <c r="AA964" s="44"/>
      <c r="AB964" s="44" t="s">
        <v>625</v>
      </c>
      <c r="AC964" s="44" t="s">
        <v>626</v>
      </c>
      <c r="AD964" s="44" t="s">
        <v>813</v>
      </c>
      <c r="AE964" s="44" t="s">
        <v>550</v>
      </c>
      <c r="AF964" s="11">
        <f t="shared" si="185"/>
        <v>0</v>
      </c>
      <c r="AG964" s="11">
        <f t="shared" si="186"/>
        <v>0</v>
      </c>
      <c r="AH964" s="11">
        <f t="shared" si="187"/>
        <v>0</v>
      </c>
      <c r="AI964" s="11">
        <f t="shared" si="188"/>
        <v>0</v>
      </c>
      <c r="AJ964" s="11">
        <f t="shared" si="189"/>
        <v>0</v>
      </c>
      <c r="AK964" s="11">
        <f t="shared" si="190"/>
        <v>0</v>
      </c>
      <c r="AL964" s="11" t="str">
        <f t="shared" si="191"/>
        <v/>
      </c>
      <c r="AM964" s="11" t="str">
        <f t="shared" si="192"/>
        <v/>
      </c>
      <c r="AN964" s="11" t="str">
        <f>IF(AND($O964=$B$4,OR($Q964="COMMUN",$Q964=$D$4),$R964="POS"),COUNTIFS($O$83:$O964,$B$4,$Q$83:$Q964,"COMMUN",$R$83:$R964,"POS")+COUNTIFS($O$83:$O964,$B$4,$Q$83:$Q964,$D$4,$R$83:$R964,"POS"),"")</f>
        <v/>
      </c>
      <c r="AO964" s="11" t="str">
        <f t="shared" si="193"/>
        <v/>
      </c>
      <c r="AP964" s="11" t="str">
        <f t="shared" si="194"/>
        <v/>
      </c>
      <c r="AQ964" s="11">
        <f t="shared" si="195"/>
        <v>0</v>
      </c>
    </row>
    <row r="965" spans="12:43" ht="21.95" customHeight="1">
      <c r="L965" s="46"/>
      <c r="M965" s="46"/>
      <c r="N965" s="44" t="s">
        <v>2616</v>
      </c>
      <c r="O965" s="44" t="s">
        <v>1180</v>
      </c>
      <c r="P965" s="44">
        <v>3</v>
      </c>
      <c r="Q965" s="44" t="s">
        <v>51</v>
      </c>
      <c r="R965" s="44" t="s">
        <v>52</v>
      </c>
      <c r="S965" s="44">
        <v>0</v>
      </c>
      <c r="T965" s="44">
        <v>0</v>
      </c>
      <c r="U965" s="44" t="s">
        <v>620</v>
      </c>
      <c r="V965" s="44" t="s">
        <v>2617</v>
      </c>
      <c r="W965" s="44"/>
      <c r="X965" s="44"/>
      <c r="Y965" s="44"/>
      <c r="Z965" s="44"/>
      <c r="AA965" s="44"/>
      <c r="AB965" s="44" t="s">
        <v>625</v>
      </c>
      <c r="AC965" s="44" t="s">
        <v>626</v>
      </c>
      <c r="AD965" s="44" t="s">
        <v>813</v>
      </c>
      <c r="AE965" s="44" t="s">
        <v>550</v>
      </c>
      <c r="AF965" s="11">
        <f t="shared" si="185"/>
        <v>0</v>
      </c>
      <c r="AG965" s="11">
        <f t="shared" si="186"/>
        <v>0</v>
      </c>
      <c r="AH965" s="11">
        <f t="shared" si="187"/>
        <v>0</v>
      </c>
      <c r="AI965" s="11">
        <f t="shared" si="188"/>
        <v>0</v>
      </c>
      <c r="AJ965" s="11">
        <f t="shared" si="189"/>
        <v>0</v>
      </c>
      <c r="AK965" s="11">
        <f t="shared" si="190"/>
        <v>0</v>
      </c>
      <c r="AL965" s="11" t="str">
        <f t="shared" si="191"/>
        <v/>
      </c>
      <c r="AM965" s="11" t="str">
        <f t="shared" si="192"/>
        <v/>
      </c>
      <c r="AN965" s="11" t="str">
        <f>IF(AND($O965=$B$4,OR($Q965="COMMUN",$Q965=$D$4),$R965="POS"),COUNTIFS($O$83:$O965,$B$4,$Q$83:$Q965,"COMMUN",$R$83:$R965,"POS")+COUNTIFS($O$83:$O965,$B$4,$Q$83:$Q965,$D$4,$R$83:$R965,"POS"),"")</f>
        <v/>
      </c>
      <c r="AO965" s="11" t="str">
        <f t="shared" si="193"/>
        <v/>
      </c>
      <c r="AP965" s="11" t="str">
        <f t="shared" si="194"/>
        <v/>
      </c>
      <c r="AQ965" s="11">
        <f t="shared" si="195"/>
        <v>0</v>
      </c>
    </row>
    <row r="966" spans="12:43" ht="21.95" customHeight="1">
      <c r="L966" s="46"/>
      <c r="M966" s="46"/>
      <c r="N966" s="44" t="s">
        <v>2618</v>
      </c>
      <c r="O966" s="44" t="s">
        <v>1180</v>
      </c>
      <c r="P966" s="44">
        <v>4</v>
      </c>
      <c r="Q966" s="44" t="s">
        <v>51</v>
      </c>
      <c r="R966" s="44" t="s">
        <v>52</v>
      </c>
      <c r="S966" s="44">
        <v>0</v>
      </c>
      <c r="T966" s="44">
        <v>0</v>
      </c>
      <c r="U966" s="44" t="s">
        <v>620</v>
      </c>
      <c r="V966" s="44" t="s">
        <v>2619</v>
      </c>
      <c r="W966" s="44"/>
      <c r="X966" s="44"/>
      <c r="Y966" s="44"/>
      <c r="Z966" s="44"/>
      <c r="AA966" s="44"/>
      <c r="AB966" s="44" t="s">
        <v>625</v>
      </c>
      <c r="AC966" s="44" t="s">
        <v>626</v>
      </c>
      <c r="AD966" s="44" t="s">
        <v>813</v>
      </c>
      <c r="AE966" s="44" t="s">
        <v>550</v>
      </c>
      <c r="AF966" s="11">
        <f t="shared" si="185"/>
        <v>0</v>
      </c>
      <c r="AG966" s="11">
        <f t="shared" si="186"/>
        <v>0</v>
      </c>
      <c r="AH966" s="11">
        <f t="shared" si="187"/>
        <v>0</v>
      </c>
      <c r="AI966" s="11">
        <f t="shared" si="188"/>
        <v>0</v>
      </c>
      <c r="AJ966" s="11">
        <f t="shared" si="189"/>
        <v>0</v>
      </c>
      <c r="AK966" s="11">
        <f t="shared" si="190"/>
        <v>0</v>
      </c>
      <c r="AL966" s="11" t="str">
        <f t="shared" si="191"/>
        <v/>
      </c>
      <c r="AM966" s="11" t="str">
        <f t="shared" si="192"/>
        <v/>
      </c>
      <c r="AN966" s="11" t="str">
        <f>IF(AND($O966=$B$4,OR($Q966="COMMUN",$Q966=$D$4),$R966="POS"),COUNTIFS($O$83:$O966,$B$4,$Q$83:$Q966,"COMMUN",$R$83:$R966,"POS")+COUNTIFS($O$83:$O966,$B$4,$Q$83:$Q966,$D$4,$R$83:$R966,"POS"),"")</f>
        <v/>
      </c>
      <c r="AO966" s="11" t="str">
        <f t="shared" si="193"/>
        <v/>
      </c>
      <c r="AP966" s="11" t="str">
        <f t="shared" si="194"/>
        <v/>
      </c>
      <c r="AQ966" s="11">
        <f t="shared" si="195"/>
        <v>0</v>
      </c>
    </row>
    <row r="967" spans="12:43" ht="21.95" customHeight="1">
      <c r="L967" s="46"/>
      <c r="M967" s="46"/>
      <c r="N967" s="44" t="s">
        <v>2620</v>
      </c>
      <c r="O967" s="44" t="s">
        <v>1180</v>
      </c>
      <c r="P967" s="44">
        <v>5</v>
      </c>
      <c r="Q967" s="44" t="s">
        <v>51</v>
      </c>
      <c r="R967" s="44" t="s">
        <v>52</v>
      </c>
      <c r="S967" s="44">
        <v>0</v>
      </c>
      <c r="T967" s="44">
        <v>0</v>
      </c>
      <c r="U967" s="44" t="s">
        <v>620</v>
      </c>
      <c r="V967" s="44" t="s">
        <v>2621</v>
      </c>
      <c r="W967" s="44"/>
      <c r="X967" s="44"/>
      <c r="Y967" s="44"/>
      <c r="Z967" s="44"/>
      <c r="AA967" s="44"/>
      <c r="AB967" s="44" t="s">
        <v>625</v>
      </c>
      <c r="AC967" s="44" t="s">
        <v>626</v>
      </c>
      <c r="AD967" s="44" t="s">
        <v>813</v>
      </c>
      <c r="AE967" s="44" t="s">
        <v>550</v>
      </c>
      <c r="AF967" s="11">
        <f t="shared" si="185"/>
        <v>0</v>
      </c>
      <c r="AG967" s="11">
        <f t="shared" si="186"/>
        <v>0</v>
      </c>
      <c r="AH967" s="11">
        <f t="shared" si="187"/>
        <v>0</v>
      </c>
      <c r="AI967" s="11">
        <f t="shared" si="188"/>
        <v>0</v>
      </c>
      <c r="AJ967" s="11">
        <f t="shared" si="189"/>
        <v>0</v>
      </c>
      <c r="AK967" s="11">
        <f t="shared" si="190"/>
        <v>0</v>
      </c>
      <c r="AL967" s="11" t="str">
        <f t="shared" si="191"/>
        <v/>
      </c>
      <c r="AM967" s="11" t="str">
        <f t="shared" si="192"/>
        <v/>
      </c>
      <c r="AN967" s="11" t="str">
        <f>IF(AND($O967=$B$4,OR($Q967="COMMUN",$Q967=$D$4),$R967="POS"),COUNTIFS($O$83:$O967,$B$4,$Q$83:$Q967,"COMMUN",$R$83:$R967,"POS")+COUNTIFS($O$83:$O967,$B$4,$Q$83:$Q967,$D$4,$R$83:$R967,"POS"),"")</f>
        <v/>
      </c>
      <c r="AO967" s="11" t="str">
        <f t="shared" si="193"/>
        <v/>
      </c>
      <c r="AP967" s="11" t="str">
        <f t="shared" si="194"/>
        <v/>
      </c>
      <c r="AQ967" s="11">
        <f t="shared" si="195"/>
        <v>0</v>
      </c>
    </row>
    <row r="968" spans="12:43" ht="21.95" customHeight="1">
      <c r="L968" s="46"/>
      <c r="M968" s="46"/>
      <c r="N968" s="44" t="s">
        <v>2622</v>
      </c>
      <c r="O968" s="44" t="s">
        <v>1183</v>
      </c>
      <c r="P968" s="44">
        <v>1</v>
      </c>
      <c r="Q968" s="44" t="s">
        <v>51</v>
      </c>
      <c r="R968" s="44" t="s">
        <v>52</v>
      </c>
      <c r="S968" s="44">
        <v>0</v>
      </c>
      <c r="T968" s="44">
        <v>0</v>
      </c>
      <c r="U968" s="44" t="s">
        <v>620</v>
      </c>
      <c r="V968" s="44" t="s">
        <v>2623</v>
      </c>
      <c r="W968" s="44"/>
      <c r="X968" s="44"/>
      <c r="Y968" s="44"/>
      <c r="Z968" s="44"/>
      <c r="AA968" s="44"/>
      <c r="AB968" s="44" t="s">
        <v>625</v>
      </c>
      <c r="AC968" s="44" t="s">
        <v>626</v>
      </c>
      <c r="AD968" s="44" t="s">
        <v>813</v>
      </c>
      <c r="AE968" s="44" t="s">
        <v>550</v>
      </c>
      <c r="AF968" s="11">
        <f t="shared" si="185"/>
        <v>0</v>
      </c>
      <c r="AG968" s="11">
        <f t="shared" si="186"/>
        <v>0</v>
      </c>
      <c r="AH968" s="11">
        <f t="shared" si="187"/>
        <v>0</v>
      </c>
      <c r="AI968" s="11">
        <f t="shared" si="188"/>
        <v>0</v>
      </c>
      <c r="AJ968" s="11">
        <f t="shared" si="189"/>
        <v>0</v>
      </c>
      <c r="AK968" s="11">
        <f t="shared" si="190"/>
        <v>0</v>
      </c>
      <c r="AL968" s="11" t="str">
        <f t="shared" si="191"/>
        <v/>
      </c>
      <c r="AM968" s="11" t="str">
        <f t="shared" si="192"/>
        <v/>
      </c>
      <c r="AN968" s="11" t="str">
        <f>IF(AND($O968=$B$4,OR($Q968="COMMUN",$Q968=$D$4),$R968="POS"),COUNTIFS($O$83:$O968,$B$4,$Q$83:$Q968,"COMMUN",$R$83:$R968,"POS")+COUNTIFS($O$83:$O968,$B$4,$Q$83:$Q968,$D$4,$R$83:$R968,"POS"),"")</f>
        <v/>
      </c>
      <c r="AO968" s="11" t="str">
        <f t="shared" si="193"/>
        <v/>
      </c>
      <c r="AP968" s="11" t="str">
        <f t="shared" si="194"/>
        <v/>
      </c>
      <c r="AQ968" s="11">
        <f t="shared" si="195"/>
        <v>0</v>
      </c>
    </row>
    <row r="969" spans="12:43" ht="21.95" customHeight="1">
      <c r="L969" s="46"/>
      <c r="M969" s="46"/>
      <c r="N969" s="44" t="s">
        <v>2624</v>
      </c>
      <c r="O969" s="44" t="s">
        <v>1183</v>
      </c>
      <c r="P969" s="44">
        <v>2</v>
      </c>
      <c r="Q969" s="44" t="s">
        <v>51</v>
      </c>
      <c r="R969" s="44" t="s">
        <v>52</v>
      </c>
      <c r="S969" s="44">
        <v>0</v>
      </c>
      <c r="T969" s="44">
        <v>0</v>
      </c>
      <c r="U969" s="44" t="s">
        <v>620</v>
      </c>
      <c r="V969" s="44" t="s">
        <v>2625</v>
      </c>
      <c r="W969" s="44"/>
      <c r="X969" s="44"/>
      <c r="Y969" s="44"/>
      <c r="Z969" s="44"/>
      <c r="AA969" s="44"/>
      <c r="AB969" s="44" t="s">
        <v>625</v>
      </c>
      <c r="AC969" s="44" t="s">
        <v>626</v>
      </c>
      <c r="AD969" s="44" t="s">
        <v>813</v>
      </c>
      <c r="AE969" s="44" t="s">
        <v>550</v>
      </c>
      <c r="AF969" s="11">
        <f t="shared" si="185"/>
        <v>0</v>
      </c>
      <c r="AG969" s="11">
        <f t="shared" si="186"/>
        <v>0</v>
      </c>
      <c r="AH969" s="11">
        <f t="shared" si="187"/>
        <v>0</v>
      </c>
      <c r="AI969" s="11">
        <f t="shared" si="188"/>
        <v>0</v>
      </c>
      <c r="AJ969" s="11">
        <f t="shared" si="189"/>
        <v>0</v>
      </c>
      <c r="AK969" s="11">
        <f t="shared" si="190"/>
        <v>0</v>
      </c>
      <c r="AL969" s="11" t="str">
        <f t="shared" si="191"/>
        <v/>
      </c>
      <c r="AM969" s="11" t="str">
        <f t="shared" si="192"/>
        <v/>
      </c>
      <c r="AN969" s="11" t="str">
        <f>IF(AND($O969=$B$4,OR($Q969="COMMUN",$Q969=$D$4),$R969="POS"),COUNTIFS($O$83:$O969,$B$4,$Q$83:$Q969,"COMMUN",$R$83:$R969,"POS")+COUNTIFS($O$83:$O969,$B$4,$Q$83:$Q969,$D$4,$R$83:$R969,"POS"),"")</f>
        <v/>
      </c>
      <c r="AO969" s="11" t="str">
        <f t="shared" si="193"/>
        <v/>
      </c>
      <c r="AP969" s="11" t="str">
        <f t="shared" si="194"/>
        <v/>
      </c>
      <c r="AQ969" s="11">
        <f t="shared" si="195"/>
        <v>0</v>
      </c>
    </row>
    <row r="970" spans="12:43" ht="21.95" customHeight="1">
      <c r="L970" s="46"/>
      <c r="M970" s="46"/>
      <c r="N970" s="44" t="s">
        <v>2626</v>
      </c>
      <c r="O970" s="44" t="s">
        <v>1183</v>
      </c>
      <c r="P970" s="44">
        <v>3</v>
      </c>
      <c r="Q970" s="44" t="s">
        <v>51</v>
      </c>
      <c r="R970" s="44" t="s">
        <v>52</v>
      </c>
      <c r="S970" s="44">
        <v>0</v>
      </c>
      <c r="T970" s="44">
        <v>0</v>
      </c>
      <c r="U970" s="44" t="s">
        <v>620</v>
      </c>
      <c r="V970" s="44" t="s">
        <v>2627</v>
      </c>
      <c r="W970" s="44"/>
      <c r="X970" s="44"/>
      <c r="Y970" s="44"/>
      <c r="Z970" s="44"/>
      <c r="AA970" s="44"/>
      <c r="AB970" s="44" t="s">
        <v>625</v>
      </c>
      <c r="AC970" s="44" t="s">
        <v>626</v>
      </c>
      <c r="AD970" s="44" t="s">
        <v>813</v>
      </c>
      <c r="AE970" s="44" t="s">
        <v>550</v>
      </c>
      <c r="AF970" s="11">
        <f t="shared" si="185"/>
        <v>0</v>
      </c>
      <c r="AG970" s="11">
        <f t="shared" si="186"/>
        <v>0</v>
      </c>
      <c r="AH970" s="11">
        <f t="shared" si="187"/>
        <v>0</v>
      </c>
      <c r="AI970" s="11">
        <f t="shared" si="188"/>
        <v>0</v>
      </c>
      <c r="AJ970" s="11">
        <f t="shared" si="189"/>
        <v>0</v>
      </c>
      <c r="AK970" s="11">
        <f t="shared" si="190"/>
        <v>0</v>
      </c>
      <c r="AL970" s="11" t="str">
        <f t="shared" si="191"/>
        <v/>
      </c>
      <c r="AM970" s="11" t="str">
        <f t="shared" si="192"/>
        <v/>
      </c>
      <c r="AN970" s="11" t="str">
        <f>IF(AND($O970=$B$4,OR($Q970="COMMUN",$Q970=$D$4),$R970="POS"),COUNTIFS($O$83:$O970,$B$4,$Q$83:$Q970,"COMMUN",$R$83:$R970,"POS")+COUNTIFS($O$83:$O970,$B$4,$Q$83:$Q970,$D$4,$R$83:$R970,"POS"),"")</f>
        <v/>
      </c>
      <c r="AO970" s="11" t="str">
        <f t="shared" si="193"/>
        <v/>
      </c>
      <c r="AP970" s="11" t="str">
        <f t="shared" si="194"/>
        <v/>
      </c>
      <c r="AQ970" s="11">
        <f t="shared" si="195"/>
        <v>0</v>
      </c>
    </row>
    <row r="971" spans="12:43" ht="21.95" customHeight="1">
      <c r="L971" s="46"/>
      <c r="M971" s="46"/>
      <c r="N971" s="44" t="s">
        <v>2628</v>
      </c>
      <c r="O971" s="44" t="s">
        <v>1183</v>
      </c>
      <c r="P971" s="44">
        <v>4</v>
      </c>
      <c r="Q971" s="44" t="s">
        <v>51</v>
      </c>
      <c r="R971" s="44" t="s">
        <v>52</v>
      </c>
      <c r="S971" s="44">
        <v>0</v>
      </c>
      <c r="T971" s="44">
        <v>0</v>
      </c>
      <c r="U971" s="44" t="s">
        <v>620</v>
      </c>
      <c r="V971" s="44" t="s">
        <v>2629</v>
      </c>
      <c r="W971" s="44"/>
      <c r="X971" s="44"/>
      <c r="Y971" s="44"/>
      <c r="Z971" s="44"/>
      <c r="AA971" s="44"/>
      <c r="AB971" s="44" t="s">
        <v>625</v>
      </c>
      <c r="AC971" s="44" t="s">
        <v>626</v>
      </c>
      <c r="AD971" s="44" t="s">
        <v>813</v>
      </c>
      <c r="AE971" s="44" t="s">
        <v>550</v>
      </c>
      <c r="AF971" s="11">
        <f t="shared" si="185"/>
        <v>0</v>
      </c>
      <c r="AG971" s="11">
        <f t="shared" si="186"/>
        <v>0</v>
      </c>
      <c r="AH971" s="11">
        <f t="shared" si="187"/>
        <v>0</v>
      </c>
      <c r="AI971" s="11">
        <f t="shared" si="188"/>
        <v>0</v>
      </c>
      <c r="AJ971" s="11">
        <f t="shared" si="189"/>
        <v>0</v>
      </c>
      <c r="AK971" s="11">
        <f t="shared" si="190"/>
        <v>0</v>
      </c>
      <c r="AL971" s="11" t="str">
        <f t="shared" si="191"/>
        <v/>
      </c>
      <c r="AM971" s="11" t="str">
        <f t="shared" si="192"/>
        <v/>
      </c>
      <c r="AN971" s="11" t="str">
        <f>IF(AND($O971=$B$4,OR($Q971="COMMUN",$Q971=$D$4),$R971="POS"),COUNTIFS($O$83:$O971,$B$4,$Q$83:$Q971,"COMMUN",$R$83:$R971,"POS")+COUNTIFS($O$83:$O971,$B$4,$Q$83:$Q971,$D$4,$R$83:$R971,"POS"),"")</f>
        <v/>
      </c>
      <c r="AO971" s="11" t="str">
        <f t="shared" si="193"/>
        <v/>
      </c>
      <c r="AP971" s="11" t="str">
        <f t="shared" si="194"/>
        <v/>
      </c>
      <c r="AQ971" s="11">
        <f t="shared" si="195"/>
        <v>0</v>
      </c>
    </row>
    <row r="972" spans="12:43" ht="21.95" customHeight="1">
      <c r="L972" s="46"/>
      <c r="M972" s="46"/>
      <c r="N972" s="44" t="s">
        <v>2630</v>
      </c>
      <c r="O972" s="44" t="s">
        <v>1183</v>
      </c>
      <c r="P972" s="44">
        <v>5</v>
      </c>
      <c r="Q972" s="44" t="s">
        <v>51</v>
      </c>
      <c r="R972" s="44" t="s">
        <v>52</v>
      </c>
      <c r="S972" s="44">
        <v>0</v>
      </c>
      <c r="T972" s="44">
        <v>0</v>
      </c>
      <c r="U972" s="44" t="s">
        <v>620</v>
      </c>
      <c r="V972" s="44" t="s">
        <v>2631</v>
      </c>
      <c r="W972" s="44"/>
      <c r="X972" s="44"/>
      <c r="Y972" s="44"/>
      <c r="Z972" s="44"/>
      <c r="AA972" s="44"/>
      <c r="AB972" s="44" t="s">
        <v>625</v>
      </c>
      <c r="AC972" s="44" t="s">
        <v>626</v>
      </c>
      <c r="AD972" s="44" t="s">
        <v>813</v>
      </c>
      <c r="AE972" s="44" t="s">
        <v>550</v>
      </c>
      <c r="AF972" s="11">
        <f t="shared" si="185"/>
        <v>0</v>
      </c>
      <c r="AG972" s="11">
        <f t="shared" si="186"/>
        <v>0</v>
      </c>
      <c r="AH972" s="11">
        <f t="shared" si="187"/>
        <v>0</v>
      </c>
      <c r="AI972" s="11">
        <f t="shared" si="188"/>
        <v>0</v>
      </c>
      <c r="AJ972" s="11">
        <f t="shared" si="189"/>
        <v>0</v>
      </c>
      <c r="AK972" s="11">
        <f t="shared" si="190"/>
        <v>0</v>
      </c>
      <c r="AL972" s="11" t="str">
        <f t="shared" si="191"/>
        <v/>
      </c>
      <c r="AM972" s="11" t="str">
        <f t="shared" si="192"/>
        <v/>
      </c>
      <c r="AN972" s="11" t="str">
        <f>IF(AND($O972=$B$4,OR($Q972="COMMUN",$Q972=$D$4),$R972="POS"),COUNTIFS($O$83:$O972,$B$4,$Q$83:$Q972,"COMMUN",$R$83:$R972,"POS")+COUNTIFS($O$83:$O972,$B$4,$Q$83:$Q972,$D$4,$R$83:$R972,"POS"),"")</f>
        <v/>
      </c>
      <c r="AO972" s="11" t="str">
        <f t="shared" si="193"/>
        <v/>
      </c>
      <c r="AP972" s="11" t="str">
        <f t="shared" si="194"/>
        <v/>
      </c>
      <c r="AQ972" s="11">
        <f t="shared" si="195"/>
        <v>0</v>
      </c>
    </row>
    <row r="973" spans="12:43" ht="21.95" customHeight="1">
      <c r="L973" s="46"/>
      <c r="M973" s="46"/>
      <c r="N973" s="44" t="s">
        <v>2632</v>
      </c>
      <c r="O973" s="44" t="s">
        <v>1186</v>
      </c>
      <c r="P973" s="44">
        <v>1</v>
      </c>
      <c r="Q973" s="44" t="s">
        <v>51</v>
      </c>
      <c r="R973" s="44" t="s">
        <v>52</v>
      </c>
      <c r="S973" s="44">
        <v>0</v>
      </c>
      <c r="T973" s="44">
        <v>0</v>
      </c>
      <c r="U973" s="44" t="s">
        <v>620</v>
      </c>
      <c r="V973" s="44" t="s">
        <v>2633</v>
      </c>
      <c r="W973" s="44"/>
      <c r="X973" s="44"/>
      <c r="Y973" s="44"/>
      <c r="Z973" s="44"/>
      <c r="AA973" s="44"/>
      <c r="AB973" s="44" t="s">
        <v>625</v>
      </c>
      <c r="AC973" s="44" t="s">
        <v>626</v>
      </c>
      <c r="AD973" s="44" t="s">
        <v>813</v>
      </c>
      <c r="AE973" s="44" t="s">
        <v>550</v>
      </c>
      <c r="AF973" s="11">
        <f t="shared" si="185"/>
        <v>0</v>
      </c>
      <c r="AG973" s="11">
        <f t="shared" si="186"/>
        <v>0</v>
      </c>
      <c r="AH973" s="11">
        <f t="shared" si="187"/>
        <v>0</v>
      </c>
      <c r="AI973" s="11">
        <f t="shared" si="188"/>
        <v>0</v>
      </c>
      <c r="AJ973" s="11">
        <f t="shared" si="189"/>
        <v>0</v>
      </c>
      <c r="AK973" s="11">
        <f t="shared" si="190"/>
        <v>0</v>
      </c>
      <c r="AL973" s="11" t="str">
        <f t="shared" si="191"/>
        <v/>
      </c>
      <c r="AM973" s="11" t="str">
        <f t="shared" si="192"/>
        <v/>
      </c>
      <c r="AN973" s="11" t="str">
        <f>IF(AND($O973=$B$4,OR($Q973="COMMUN",$Q973=$D$4),$R973="POS"),COUNTIFS($O$83:$O973,$B$4,$Q$83:$Q973,"COMMUN",$R$83:$R973,"POS")+COUNTIFS($O$83:$O973,$B$4,$Q$83:$Q973,$D$4,$R$83:$R973,"POS"),"")</f>
        <v/>
      </c>
      <c r="AO973" s="11" t="str">
        <f t="shared" si="193"/>
        <v/>
      </c>
      <c r="AP973" s="11" t="str">
        <f t="shared" si="194"/>
        <v/>
      </c>
      <c r="AQ973" s="11">
        <f t="shared" si="195"/>
        <v>0</v>
      </c>
    </row>
    <row r="974" spans="12:43" ht="21.95" customHeight="1">
      <c r="L974" s="46"/>
      <c r="M974" s="46"/>
      <c r="N974" s="44" t="s">
        <v>2634</v>
      </c>
      <c r="O974" s="44" t="s">
        <v>1186</v>
      </c>
      <c r="P974" s="44">
        <v>2</v>
      </c>
      <c r="Q974" s="44" t="s">
        <v>51</v>
      </c>
      <c r="R974" s="44" t="s">
        <v>52</v>
      </c>
      <c r="S974" s="44">
        <v>0</v>
      </c>
      <c r="T974" s="44">
        <v>0</v>
      </c>
      <c r="U974" s="44" t="s">
        <v>620</v>
      </c>
      <c r="V974" s="44" t="s">
        <v>2635</v>
      </c>
      <c r="W974" s="44"/>
      <c r="X974" s="44"/>
      <c r="Y974" s="44"/>
      <c r="Z974" s="44"/>
      <c r="AA974" s="44"/>
      <c r="AB974" s="44" t="s">
        <v>625</v>
      </c>
      <c r="AC974" s="44" t="s">
        <v>626</v>
      </c>
      <c r="AD974" s="44" t="s">
        <v>813</v>
      </c>
      <c r="AE974" s="44" t="s">
        <v>550</v>
      </c>
      <c r="AF974" s="11">
        <f t="shared" si="185"/>
        <v>0</v>
      </c>
      <c r="AG974" s="11">
        <f t="shared" si="186"/>
        <v>0</v>
      </c>
      <c r="AH974" s="11">
        <f t="shared" si="187"/>
        <v>0</v>
      </c>
      <c r="AI974" s="11">
        <f t="shared" si="188"/>
        <v>0</v>
      </c>
      <c r="AJ974" s="11">
        <f t="shared" si="189"/>
        <v>0</v>
      </c>
      <c r="AK974" s="11">
        <f t="shared" si="190"/>
        <v>0</v>
      </c>
      <c r="AL974" s="11" t="str">
        <f t="shared" si="191"/>
        <v/>
      </c>
      <c r="AM974" s="11" t="str">
        <f t="shared" si="192"/>
        <v/>
      </c>
      <c r="AN974" s="11" t="str">
        <f>IF(AND($O974=$B$4,OR($Q974="COMMUN",$Q974=$D$4),$R974="POS"),COUNTIFS($O$83:$O974,$B$4,$Q$83:$Q974,"COMMUN",$R$83:$R974,"POS")+COUNTIFS($O$83:$O974,$B$4,$Q$83:$Q974,$D$4,$R$83:$R974,"POS"),"")</f>
        <v/>
      </c>
      <c r="AO974" s="11" t="str">
        <f t="shared" si="193"/>
        <v/>
      </c>
      <c r="AP974" s="11" t="str">
        <f t="shared" si="194"/>
        <v/>
      </c>
      <c r="AQ974" s="11">
        <f t="shared" si="195"/>
        <v>0</v>
      </c>
    </row>
    <row r="975" spans="12:43" ht="21.95" customHeight="1">
      <c r="L975" s="46"/>
      <c r="M975" s="46"/>
      <c r="N975" s="44" t="s">
        <v>2636</v>
      </c>
      <c r="O975" s="44" t="s">
        <v>1186</v>
      </c>
      <c r="P975" s="44">
        <v>3</v>
      </c>
      <c r="Q975" s="44" t="s">
        <v>51</v>
      </c>
      <c r="R975" s="44" t="s">
        <v>52</v>
      </c>
      <c r="S975" s="44">
        <v>0</v>
      </c>
      <c r="T975" s="44">
        <v>0</v>
      </c>
      <c r="U975" s="44" t="s">
        <v>620</v>
      </c>
      <c r="V975" s="44" t="s">
        <v>2637</v>
      </c>
      <c r="W975" s="44"/>
      <c r="X975" s="44"/>
      <c r="Y975" s="44"/>
      <c r="Z975" s="44"/>
      <c r="AA975" s="44"/>
      <c r="AB975" s="44" t="s">
        <v>625</v>
      </c>
      <c r="AC975" s="44" t="s">
        <v>626</v>
      </c>
      <c r="AD975" s="44" t="s">
        <v>813</v>
      </c>
      <c r="AE975" s="44" t="s">
        <v>550</v>
      </c>
      <c r="AF975" s="11">
        <f t="shared" si="185"/>
        <v>0</v>
      </c>
      <c r="AG975" s="11">
        <f t="shared" si="186"/>
        <v>0</v>
      </c>
      <c r="AH975" s="11">
        <f t="shared" si="187"/>
        <v>0</v>
      </c>
      <c r="AI975" s="11">
        <f t="shared" si="188"/>
        <v>0</v>
      </c>
      <c r="AJ975" s="11">
        <f t="shared" si="189"/>
        <v>0</v>
      </c>
      <c r="AK975" s="11">
        <f t="shared" si="190"/>
        <v>0</v>
      </c>
      <c r="AL975" s="11" t="str">
        <f t="shared" si="191"/>
        <v/>
      </c>
      <c r="AM975" s="11" t="str">
        <f t="shared" si="192"/>
        <v/>
      </c>
      <c r="AN975" s="11" t="str">
        <f>IF(AND($O975=$B$4,OR($Q975="COMMUN",$Q975=$D$4),$R975="POS"),COUNTIFS($O$83:$O975,$B$4,$Q$83:$Q975,"COMMUN",$R$83:$R975,"POS")+COUNTIFS($O$83:$O975,$B$4,$Q$83:$Q975,$D$4,$R$83:$R975,"POS"),"")</f>
        <v/>
      </c>
      <c r="AO975" s="11" t="str">
        <f t="shared" si="193"/>
        <v/>
      </c>
      <c r="AP975" s="11" t="str">
        <f t="shared" si="194"/>
        <v/>
      </c>
      <c r="AQ975" s="11">
        <f t="shared" si="195"/>
        <v>0</v>
      </c>
    </row>
    <row r="976" spans="12:43" ht="21.95" customHeight="1">
      <c r="L976" s="46"/>
      <c r="M976" s="46"/>
      <c r="N976" s="44" t="s">
        <v>2638</v>
      </c>
      <c r="O976" s="44" t="s">
        <v>1186</v>
      </c>
      <c r="P976" s="44">
        <v>4</v>
      </c>
      <c r="Q976" s="44" t="s">
        <v>51</v>
      </c>
      <c r="R976" s="44" t="s">
        <v>52</v>
      </c>
      <c r="S976" s="44">
        <v>0</v>
      </c>
      <c r="T976" s="44">
        <v>0</v>
      </c>
      <c r="U976" s="44" t="s">
        <v>620</v>
      </c>
      <c r="V976" s="44" t="s">
        <v>2639</v>
      </c>
      <c r="W976" s="44"/>
      <c r="X976" s="44"/>
      <c r="Y976" s="44"/>
      <c r="Z976" s="44"/>
      <c r="AA976" s="44"/>
      <c r="AB976" s="44" t="s">
        <v>625</v>
      </c>
      <c r="AC976" s="44" t="s">
        <v>626</v>
      </c>
      <c r="AD976" s="44" t="s">
        <v>813</v>
      </c>
      <c r="AE976" s="44" t="s">
        <v>550</v>
      </c>
      <c r="AF976" s="11">
        <f t="shared" si="185"/>
        <v>0</v>
      </c>
      <c r="AG976" s="11">
        <f t="shared" si="186"/>
        <v>0</v>
      </c>
      <c r="AH976" s="11">
        <f t="shared" si="187"/>
        <v>0</v>
      </c>
      <c r="AI976" s="11">
        <f t="shared" si="188"/>
        <v>0</v>
      </c>
      <c r="AJ976" s="11">
        <f t="shared" si="189"/>
        <v>0</v>
      </c>
      <c r="AK976" s="11">
        <f t="shared" si="190"/>
        <v>0</v>
      </c>
      <c r="AL976" s="11" t="str">
        <f t="shared" si="191"/>
        <v/>
      </c>
      <c r="AM976" s="11" t="str">
        <f t="shared" si="192"/>
        <v/>
      </c>
      <c r="AN976" s="11" t="str">
        <f>IF(AND($O976=$B$4,OR($Q976="COMMUN",$Q976=$D$4),$R976="POS"),COUNTIFS($O$83:$O976,$B$4,$Q$83:$Q976,"COMMUN",$R$83:$R976,"POS")+COUNTIFS($O$83:$O976,$B$4,$Q$83:$Q976,$D$4,$R$83:$R976,"POS"),"")</f>
        <v/>
      </c>
      <c r="AO976" s="11" t="str">
        <f t="shared" si="193"/>
        <v/>
      </c>
      <c r="AP976" s="11" t="str">
        <f t="shared" si="194"/>
        <v/>
      </c>
      <c r="AQ976" s="11">
        <f t="shared" si="195"/>
        <v>0</v>
      </c>
    </row>
    <row r="977" spans="12:43" ht="21.95" customHeight="1">
      <c r="L977" s="46"/>
      <c r="M977" s="46"/>
      <c r="N977" s="44" t="s">
        <v>2640</v>
      </c>
      <c r="O977" s="44" t="s">
        <v>1186</v>
      </c>
      <c r="P977" s="44">
        <v>5</v>
      </c>
      <c r="Q977" s="44" t="s">
        <v>51</v>
      </c>
      <c r="R977" s="44" t="s">
        <v>52</v>
      </c>
      <c r="S977" s="44">
        <v>0</v>
      </c>
      <c r="T977" s="44">
        <v>0</v>
      </c>
      <c r="U977" s="44" t="s">
        <v>620</v>
      </c>
      <c r="V977" s="44" t="s">
        <v>2641</v>
      </c>
      <c r="W977" s="44"/>
      <c r="X977" s="44"/>
      <c r="Y977" s="44"/>
      <c r="Z977" s="44"/>
      <c r="AA977" s="44"/>
      <c r="AB977" s="44" t="s">
        <v>625</v>
      </c>
      <c r="AC977" s="44" t="s">
        <v>626</v>
      </c>
      <c r="AD977" s="44" t="s">
        <v>813</v>
      </c>
      <c r="AE977" s="44" t="s">
        <v>550</v>
      </c>
      <c r="AF977" s="11">
        <f t="shared" si="185"/>
        <v>0</v>
      </c>
      <c r="AG977" s="11">
        <f t="shared" si="186"/>
        <v>0</v>
      </c>
      <c r="AH977" s="11">
        <f t="shared" si="187"/>
        <v>0</v>
      </c>
      <c r="AI977" s="11">
        <f t="shared" si="188"/>
        <v>0</v>
      </c>
      <c r="AJ977" s="11">
        <f t="shared" si="189"/>
        <v>0</v>
      </c>
      <c r="AK977" s="11">
        <f t="shared" si="190"/>
        <v>0</v>
      </c>
      <c r="AL977" s="11" t="str">
        <f t="shared" si="191"/>
        <v/>
      </c>
      <c r="AM977" s="11" t="str">
        <f t="shared" si="192"/>
        <v/>
      </c>
      <c r="AN977" s="11" t="str">
        <f>IF(AND($O977=$B$4,OR($Q977="COMMUN",$Q977=$D$4),$R977="POS"),COUNTIFS($O$83:$O977,$B$4,$Q$83:$Q977,"COMMUN",$R$83:$R977,"POS")+COUNTIFS($O$83:$O977,$B$4,$Q$83:$Q977,$D$4,$R$83:$R977,"POS"),"")</f>
        <v/>
      </c>
      <c r="AO977" s="11" t="str">
        <f t="shared" si="193"/>
        <v/>
      </c>
      <c r="AP977" s="11" t="str">
        <f t="shared" si="194"/>
        <v/>
      </c>
      <c r="AQ977" s="11">
        <f t="shared" si="195"/>
        <v>0</v>
      </c>
    </row>
    <row r="978" spans="12:43" ht="21.95" customHeight="1">
      <c r="L978" s="46"/>
      <c r="M978" s="46"/>
      <c r="N978" s="44" t="s">
        <v>2642</v>
      </c>
      <c r="O978" s="44" t="s">
        <v>1189</v>
      </c>
      <c r="P978" s="44">
        <v>1</v>
      </c>
      <c r="Q978" s="44" t="s">
        <v>51</v>
      </c>
      <c r="R978" s="44" t="s">
        <v>52</v>
      </c>
      <c r="S978" s="44">
        <v>0</v>
      </c>
      <c r="T978" s="44">
        <v>0</v>
      </c>
      <c r="U978" s="44" t="s">
        <v>620</v>
      </c>
      <c r="V978" s="44" t="s">
        <v>2643</v>
      </c>
      <c r="W978" s="44"/>
      <c r="X978" s="44"/>
      <c r="Y978" s="44"/>
      <c r="Z978" s="44"/>
      <c r="AA978" s="44"/>
      <c r="AB978" s="44" t="s">
        <v>625</v>
      </c>
      <c r="AC978" s="44" t="s">
        <v>626</v>
      </c>
      <c r="AD978" s="44" t="s">
        <v>813</v>
      </c>
      <c r="AE978" s="44" t="s">
        <v>550</v>
      </c>
      <c r="AF978" s="11">
        <f t="shared" si="185"/>
        <v>0</v>
      </c>
      <c r="AG978" s="11">
        <f t="shared" si="186"/>
        <v>0</v>
      </c>
      <c r="AH978" s="11">
        <f t="shared" si="187"/>
        <v>0</v>
      </c>
      <c r="AI978" s="11">
        <f t="shared" si="188"/>
        <v>0</v>
      </c>
      <c r="AJ978" s="11">
        <f t="shared" si="189"/>
        <v>0</v>
      </c>
      <c r="AK978" s="11">
        <f t="shared" si="190"/>
        <v>0</v>
      </c>
      <c r="AL978" s="11" t="str">
        <f t="shared" si="191"/>
        <v/>
      </c>
      <c r="AM978" s="11" t="str">
        <f t="shared" si="192"/>
        <v/>
      </c>
      <c r="AN978" s="11" t="str">
        <f>IF(AND($O978=$B$4,OR($Q978="COMMUN",$Q978=$D$4),$R978="POS"),COUNTIFS($O$83:$O978,$B$4,$Q$83:$Q978,"COMMUN",$R$83:$R978,"POS")+COUNTIFS($O$83:$O978,$B$4,$Q$83:$Q978,$D$4,$R$83:$R978,"POS"),"")</f>
        <v/>
      </c>
      <c r="AO978" s="11" t="str">
        <f t="shared" si="193"/>
        <v/>
      </c>
      <c r="AP978" s="11" t="str">
        <f t="shared" si="194"/>
        <v/>
      </c>
      <c r="AQ978" s="11">
        <f t="shared" si="195"/>
        <v>0</v>
      </c>
    </row>
    <row r="979" spans="12:43" ht="21.95" customHeight="1">
      <c r="L979" s="46"/>
      <c r="M979" s="46"/>
      <c r="N979" s="44" t="s">
        <v>2644</v>
      </c>
      <c r="O979" s="44" t="s">
        <v>1189</v>
      </c>
      <c r="P979" s="44">
        <v>2</v>
      </c>
      <c r="Q979" s="44" t="s">
        <v>51</v>
      </c>
      <c r="R979" s="44" t="s">
        <v>52</v>
      </c>
      <c r="S979" s="44">
        <v>0</v>
      </c>
      <c r="T979" s="44">
        <v>0</v>
      </c>
      <c r="U979" s="44" t="s">
        <v>620</v>
      </c>
      <c r="V979" s="44" t="s">
        <v>2645</v>
      </c>
      <c r="W979" s="44"/>
      <c r="X979" s="44"/>
      <c r="Y979" s="44"/>
      <c r="Z979" s="44"/>
      <c r="AA979" s="44"/>
      <c r="AB979" s="44" t="s">
        <v>625</v>
      </c>
      <c r="AC979" s="44" t="s">
        <v>626</v>
      </c>
      <c r="AD979" s="44" t="s">
        <v>813</v>
      </c>
      <c r="AE979" s="44" t="s">
        <v>550</v>
      </c>
      <c r="AF979" s="11">
        <f t="shared" ref="AF979:AF1042" si="196">IF($O979="","",IF(SUMPRODUCT(--($W979:$AA979&lt;&gt;""),--ISNUMBER(SEARCH(" "&amp;$W979:$AA979&amp;" "," "&amp;$K$19&amp;" ")))&gt;0,1,0))</f>
        <v>0</v>
      </c>
      <c r="AG979" s="11">
        <f t="shared" ref="AG979:AG1042" si="197">IF($O979="","",IF(SUMPRODUCT(--($W979:$AA979&lt;&gt;""),--ISNUMBER(SEARCH(" "&amp;$W979:$AA979&amp;" "," "&amp;$K$20&amp;" ")))&gt;0,1,0))</f>
        <v>0</v>
      </c>
      <c r="AH979" s="11">
        <f t="shared" ref="AH979:AH1042" si="198">IF(AND($AF979=1,OR($Q979="COMMUN",$Q979="CFA"),$R979="POS"),$S979,0)</f>
        <v>0</v>
      </c>
      <c r="AI979" s="11">
        <f t="shared" ref="AI979:AI1042" si="199">IF(AND($AF979=1,OR($Q979="COMMUN",$Q979="PRO"),$R979="POS"),$T979,0)</f>
        <v>0</v>
      </c>
      <c r="AJ979" s="11">
        <f t="shared" ref="AJ979:AJ1042" si="200">IF(AND($AG979=1,OR($Q979="COMMUN",$Q979="CFA"),$R979="POS"),$S979,0)</f>
        <v>0</v>
      </c>
      <c r="AK979" s="11">
        <f t="shared" ref="AK979:AK1042" si="201">IF(AND($AG979=1,OR($Q979="COMMUN",$Q979="PRO"),$R979="POS"),$T979,0)</f>
        <v>0</v>
      </c>
      <c r="AL979" s="11" t="str">
        <f t="shared" ref="AL979:AL1042" si="202">IF($O979&lt;&gt;$B$4,"",IF($R979="POS",IF($AF979=1,"Détecté","À compléter"),IF($AF979=1,"Alerte détectée","Non détecté")))</f>
        <v/>
      </c>
      <c r="AM979" s="11" t="str">
        <f t="shared" ref="AM979:AM1042" si="203">IF($O979&lt;&gt;$B$4,"",IF($R979="POS",IF($AG979=1,"Détecté","À compléter"),IF($AG979=1,"Alerte détectée","Non détecté")))</f>
        <v/>
      </c>
      <c r="AN979" s="11" t="str">
        <f>IF(AND($O979=$B$4,OR($Q979="COMMUN",$Q979=$D$4),$R979="POS"),COUNTIFS($O$83:$O979,$B$4,$Q$83:$Q979,"COMMUN",$R$83:$R979,"POS")+COUNTIFS($O$83:$O979,$B$4,$Q$83:$Q979,$D$4,$R$83:$R979,"POS"),"")</f>
        <v/>
      </c>
      <c r="AO979" s="11" t="str">
        <f t="shared" ref="AO979:AO1042" si="204">IF(AND($O979=$B$4,$AF979=1,OR($R979="NEG",$R979="EXCL")),"⚠","")</f>
        <v/>
      </c>
      <c r="AP979" s="11" t="str">
        <f t="shared" ref="AP979:AP1042" si="205">IF(AND($O979=$B$4,$AG979=1,OR($R979="NEG",$R979="EXCL")),"⚠","")</f>
        <v/>
      </c>
      <c r="AQ979" s="11">
        <f t="shared" ref="AQ979:AQ1042" si="206">COUNTIF($W979:$AA979,"&lt;&gt;")</f>
        <v>0</v>
      </c>
    </row>
    <row r="980" spans="12:43" ht="21.95" customHeight="1">
      <c r="L980" s="46"/>
      <c r="M980" s="46"/>
      <c r="N980" s="44" t="s">
        <v>2646</v>
      </c>
      <c r="O980" s="44" t="s">
        <v>1189</v>
      </c>
      <c r="P980" s="44">
        <v>3</v>
      </c>
      <c r="Q980" s="44" t="s">
        <v>51</v>
      </c>
      <c r="R980" s="44" t="s">
        <v>52</v>
      </c>
      <c r="S980" s="44">
        <v>0</v>
      </c>
      <c r="T980" s="44">
        <v>0</v>
      </c>
      <c r="U980" s="44" t="s">
        <v>620</v>
      </c>
      <c r="V980" s="44" t="s">
        <v>2647</v>
      </c>
      <c r="W980" s="44"/>
      <c r="X980" s="44"/>
      <c r="Y980" s="44"/>
      <c r="Z980" s="44"/>
      <c r="AA980" s="44"/>
      <c r="AB980" s="44" t="s">
        <v>625</v>
      </c>
      <c r="AC980" s="44" t="s">
        <v>626</v>
      </c>
      <c r="AD980" s="44" t="s">
        <v>813</v>
      </c>
      <c r="AE980" s="44" t="s">
        <v>550</v>
      </c>
      <c r="AF980" s="11">
        <f t="shared" si="196"/>
        <v>0</v>
      </c>
      <c r="AG980" s="11">
        <f t="shared" si="197"/>
        <v>0</v>
      </c>
      <c r="AH980" s="11">
        <f t="shared" si="198"/>
        <v>0</v>
      </c>
      <c r="AI980" s="11">
        <f t="shared" si="199"/>
        <v>0</v>
      </c>
      <c r="AJ980" s="11">
        <f t="shared" si="200"/>
        <v>0</v>
      </c>
      <c r="AK980" s="11">
        <f t="shared" si="201"/>
        <v>0</v>
      </c>
      <c r="AL980" s="11" t="str">
        <f t="shared" si="202"/>
        <v/>
      </c>
      <c r="AM980" s="11" t="str">
        <f t="shared" si="203"/>
        <v/>
      </c>
      <c r="AN980" s="11" t="str">
        <f>IF(AND($O980=$B$4,OR($Q980="COMMUN",$Q980=$D$4),$R980="POS"),COUNTIFS($O$83:$O980,$B$4,$Q$83:$Q980,"COMMUN",$R$83:$R980,"POS")+COUNTIFS($O$83:$O980,$B$4,$Q$83:$Q980,$D$4,$R$83:$R980,"POS"),"")</f>
        <v/>
      </c>
      <c r="AO980" s="11" t="str">
        <f t="shared" si="204"/>
        <v/>
      </c>
      <c r="AP980" s="11" t="str">
        <f t="shared" si="205"/>
        <v/>
      </c>
      <c r="AQ980" s="11">
        <f t="shared" si="206"/>
        <v>0</v>
      </c>
    </row>
    <row r="981" spans="12:43" ht="21.95" customHeight="1">
      <c r="L981" s="46"/>
      <c r="M981" s="46"/>
      <c r="N981" s="44" t="s">
        <v>2648</v>
      </c>
      <c r="O981" s="44" t="s">
        <v>1189</v>
      </c>
      <c r="P981" s="44">
        <v>4</v>
      </c>
      <c r="Q981" s="44" t="s">
        <v>51</v>
      </c>
      <c r="R981" s="44" t="s">
        <v>52</v>
      </c>
      <c r="S981" s="44">
        <v>0</v>
      </c>
      <c r="T981" s="44">
        <v>0</v>
      </c>
      <c r="U981" s="44" t="s">
        <v>620</v>
      </c>
      <c r="V981" s="44" t="s">
        <v>2649</v>
      </c>
      <c r="W981" s="44"/>
      <c r="X981" s="44"/>
      <c r="Y981" s="44"/>
      <c r="Z981" s="44"/>
      <c r="AA981" s="44"/>
      <c r="AB981" s="44" t="s">
        <v>625</v>
      </c>
      <c r="AC981" s="44" t="s">
        <v>626</v>
      </c>
      <c r="AD981" s="44" t="s">
        <v>813</v>
      </c>
      <c r="AE981" s="44" t="s">
        <v>550</v>
      </c>
      <c r="AF981" s="11">
        <f t="shared" si="196"/>
        <v>0</v>
      </c>
      <c r="AG981" s="11">
        <f t="shared" si="197"/>
        <v>0</v>
      </c>
      <c r="AH981" s="11">
        <f t="shared" si="198"/>
        <v>0</v>
      </c>
      <c r="AI981" s="11">
        <f t="shared" si="199"/>
        <v>0</v>
      </c>
      <c r="AJ981" s="11">
        <f t="shared" si="200"/>
        <v>0</v>
      </c>
      <c r="AK981" s="11">
        <f t="shared" si="201"/>
        <v>0</v>
      </c>
      <c r="AL981" s="11" t="str">
        <f t="shared" si="202"/>
        <v/>
      </c>
      <c r="AM981" s="11" t="str">
        <f t="shared" si="203"/>
        <v/>
      </c>
      <c r="AN981" s="11" t="str">
        <f>IF(AND($O981=$B$4,OR($Q981="COMMUN",$Q981=$D$4),$R981="POS"),COUNTIFS($O$83:$O981,$B$4,$Q$83:$Q981,"COMMUN",$R$83:$R981,"POS")+COUNTIFS($O$83:$O981,$B$4,$Q$83:$Q981,$D$4,$R$83:$R981,"POS"),"")</f>
        <v/>
      </c>
      <c r="AO981" s="11" t="str">
        <f t="shared" si="204"/>
        <v/>
      </c>
      <c r="AP981" s="11" t="str">
        <f t="shared" si="205"/>
        <v/>
      </c>
      <c r="AQ981" s="11">
        <f t="shared" si="206"/>
        <v>0</v>
      </c>
    </row>
    <row r="982" spans="12:43" ht="21.95" customHeight="1">
      <c r="L982" s="46"/>
      <c r="M982" s="46"/>
      <c r="N982" s="44" t="s">
        <v>2650</v>
      </c>
      <c r="O982" s="44" t="s">
        <v>1189</v>
      </c>
      <c r="P982" s="44">
        <v>5</v>
      </c>
      <c r="Q982" s="44" t="s">
        <v>51</v>
      </c>
      <c r="R982" s="44" t="s">
        <v>52</v>
      </c>
      <c r="S982" s="44">
        <v>0</v>
      </c>
      <c r="T982" s="44">
        <v>0</v>
      </c>
      <c r="U982" s="44" t="s">
        <v>620</v>
      </c>
      <c r="V982" s="44" t="s">
        <v>2651</v>
      </c>
      <c r="W982" s="44"/>
      <c r="X982" s="44"/>
      <c r="Y982" s="44"/>
      <c r="Z982" s="44"/>
      <c r="AA982" s="44"/>
      <c r="AB982" s="44" t="s">
        <v>625</v>
      </c>
      <c r="AC982" s="44" t="s">
        <v>626</v>
      </c>
      <c r="AD982" s="44" t="s">
        <v>813</v>
      </c>
      <c r="AE982" s="44" t="s">
        <v>550</v>
      </c>
      <c r="AF982" s="11">
        <f t="shared" si="196"/>
        <v>0</v>
      </c>
      <c r="AG982" s="11">
        <f t="shared" si="197"/>
        <v>0</v>
      </c>
      <c r="AH982" s="11">
        <f t="shared" si="198"/>
        <v>0</v>
      </c>
      <c r="AI982" s="11">
        <f t="shared" si="199"/>
        <v>0</v>
      </c>
      <c r="AJ982" s="11">
        <f t="shared" si="200"/>
        <v>0</v>
      </c>
      <c r="AK982" s="11">
        <f t="shared" si="201"/>
        <v>0</v>
      </c>
      <c r="AL982" s="11" t="str">
        <f t="shared" si="202"/>
        <v/>
      </c>
      <c r="AM982" s="11" t="str">
        <f t="shared" si="203"/>
        <v/>
      </c>
      <c r="AN982" s="11" t="str">
        <f>IF(AND($O982=$B$4,OR($Q982="COMMUN",$Q982=$D$4),$R982="POS"),COUNTIFS($O$83:$O982,$B$4,$Q$83:$Q982,"COMMUN",$R$83:$R982,"POS")+COUNTIFS($O$83:$O982,$B$4,$Q$83:$Q982,$D$4,$R$83:$R982,"POS"),"")</f>
        <v/>
      </c>
      <c r="AO982" s="11" t="str">
        <f t="shared" si="204"/>
        <v/>
      </c>
      <c r="AP982" s="11" t="str">
        <f t="shared" si="205"/>
        <v/>
      </c>
      <c r="AQ982" s="11">
        <f t="shared" si="206"/>
        <v>0</v>
      </c>
    </row>
    <row r="983" spans="12:43" ht="21.95" customHeight="1">
      <c r="L983" s="46"/>
      <c r="M983" s="46"/>
      <c r="N983" s="44" t="s">
        <v>2652</v>
      </c>
      <c r="O983" s="44" t="s">
        <v>1192</v>
      </c>
      <c r="P983" s="44">
        <v>1</v>
      </c>
      <c r="Q983" s="44" t="s">
        <v>51</v>
      </c>
      <c r="R983" s="44" t="s">
        <v>52</v>
      </c>
      <c r="S983" s="44">
        <v>0</v>
      </c>
      <c r="T983" s="44">
        <v>0</v>
      </c>
      <c r="U983" s="44" t="s">
        <v>620</v>
      </c>
      <c r="V983" s="44" t="s">
        <v>2653</v>
      </c>
      <c r="W983" s="44"/>
      <c r="X983" s="44"/>
      <c r="Y983" s="44"/>
      <c r="Z983" s="44"/>
      <c r="AA983" s="44"/>
      <c r="AB983" s="44" t="s">
        <v>625</v>
      </c>
      <c r="AC983" s="44" t="s">
        <v>626</v>
      </c>
      <c r="AD983" s="44" t="s">
        <v>813</v>
      </c>
      <c r="AE983" s="44" t="s">
        <v>550</v>
      </c>
      <c r="AF983" s="11">
        <f t="shared" si="196"/>
        <v>0</v>
      </c>
      <c r="AG983" s="11">
        <f t="shared" si="197"/>
        <v>0</v>
      </c>
      <c r="AH983" s="11">
        <f t="shared" si="198"/>
        <v>0</v>
      </c>
      <c r="AI983" s="11">
        <f t="shared" si="199"/>
        <v>0</v>
      </c>
      <c r="AJ983" s="11">
        <f t="shared" si="200"/>
        <v>0</v>
      </c>
      <c r="AK983" s="11">
        <f t="shared" si="201"/>
        <v>0</v>
      </c>
      <c r="AL983" s="11" t="str">
        <f t="shared" si="202"/>
        <v/>
      </c>
      <c r="AM983" s="11" t="str">
        <f t="shared" si="203"/>
        <v/>
      </c>
      <c r="AN983" s="11" t="str">
        <f>IF(AND($O983=$B$4,OR($Q983="COMMUN",$Q983=$D$4),$R983="POS"),COUNTIFS($O$83:$O983,$B$4,$Q$83:$Q983,"COMMUN",$R$83:$R983,"POS")+COUNTIFS($O$83:$O983,$B$4,$Q$83:$Q983,$D$4,$R$83:$R983,"POS"),"")</f>
        <v/>
      </c>
      <c r="AO983" s="11" t="str">
        <f t="shared" si="204"/>
        <v/>
      </c>
      <c r="AP983" s="11" t="str">
        <f t="shared" si="205"/>
        <v/>
      </c>
      <c r="AQ983" s="11">
        <f t="shared" si="206"/>
        <v>0</v>
      </c>
    </row>
    <row r="984" spans="12:43" ht="21.95" customHeight="1">
      <c r="L984" s="46"/>
      <c r="M984" s="46"/>
      <c r="N984" s="44" t="s">
        <v>2654</v>
      </c>
      <c r="O984" s="44" t="s">
        <v>1192</v>
      </c>
      <c r="P984" s="44">
        <v>2</v>
      </c>
      <c r="Q984" s="44" t="s">
        <v>51</v>
      </c>
      <c r="R984" s="44" t="s">
        <v>52</v>
      </c>
      <c r="S984" s="44">
        <v>0</v>
      </c>
      <c r="T984" s="44">
        <v>0</v>
      </c>
      <c r="U984" s="44" t="s">
        <v>620</v>
      </c>
      <c r="V984" s="44" t="s">
        <v>2655</v>
      </c>
      <c r="W984" s="44"/>
      <c r="X984" s="44"/>
      <c r="Y984" s="44"/>
      <c r="Z984" s="44"/>
      <c r="AA984" s="44"/>
      <c r="AB984" s="44" t="s">
        <v>625</v>
      </c>
      <c r="AC984" s="44" t="s">
        <v>626</v>
      </c>
      <c r="AD984" s="44" t="s">
        <v>813</v>
      </c>
      <c r="AE984" s="44" t="s">
        <v>550</v>
      </c>
      <c r="AF984" s="11">
        <f t="shared" si="196"/>
        <v>0</v>
      </c>
      <c r="AG984" s="11">
        <f t="shared" si="197"/>
        <v>0</v>
      </c>
      <c r="AH984" s="11">
        <f t="shared" si="198"/>
        <v>0</v>
      </c>
      <c r="AI984" s="11">
        <f t="shared" si="199"/>
        <v>0</v>
      </c>
      <c r="AJ984" s="11">
        <f t="shared" si="200"/>
        <v>0</v>
      </c>
      <c r="AK984" s="11">
        <f t="shared" si="201"/>
        <v>0</v>
      </c>
      <c r="AL984" s="11" t="str">
        <f t="shared" si="202"/>
        <v/>
      </c>
      <c r="AM984" s="11" t="str">
        <f t="shared" si="203"/>
        <v/>
      </c>
      <c r="AN984" s="11" t="str">
        <f>IF(AND($O984=$B$4,OR($Q984="COMMUN",$Q984=$D$4),$R984="POS"),COUNTIFS($O$83:$O984,$B$4,$Q$83:$Q984,"COMMUN",$R$83:$R984,"POS")+COUNTIFS($O$83:$O984,$B$4,$Q$83:$Q984,$D$4,$R$83:$R984,"POS"),"")</f>
        <v/>
      </c>
      <c r="AO984" s="11" t="str">
        <f t="shared" si="204"/>
        <v/>
      </c>
      <c r="AP984" s="11" t="str">
        <f t="shared" si="205"/>
        <v/>
      </c>
      <c r="AQ984" s="11">
        <f t="shared" si="206"/>
        <v>0</v>
      </c>
    </row>
    <row r="985" spans="12:43" ht="21.95" customHeight="1">
      <c r="L985" s="46"/>
      <c r="M985" s="46"/>
      <c r="N985" s="44" t="s">
        <v>2656</v>
      </c>
      <c r="O985" s="44" t="s">
        <v>1192</v>
      </c>
      <c r="P985" s="44">
        <v>3</v>
      </c>
      <c r="Q985" s="44" t="s">
        <v>51</v>
      </c>
      <c r="R985" s="44" t="s">
        <v>52</v>
      </c>
      <c r="S985" s="44">
        <v>0</v>
      </c>
      <c r="T985" s="44">
        <v>0</v>
      </c>
      <c r="U985" s="44" t="s">
        <v>620</v>
      </c>
      <c r="V985" s="44" t="s">
        <v>2657</v>
      </c>
      <c r="W985" s="44"/>
      <c r="X985" s="44"/>
      <c r="Y985" s="44"/>
      <c r="Z985" s="44"/>
      <c r="AA985" s="44"/>
      <c r="AB985" s="44" t="s">
        <v>625</v>
      </c>
      <c r="AC985" s="44" t="s">
        <v>626</v>
      </c>
      <c r="AD985" s="44" t="s">
        <v>813</v>
      </c>
      <c r="AE985" s="44" t="s">
        <v>550</v>
      </c>
      <c r="AF985" s="11">
        <f t="shared" si="196"/>
        <v>0</v>
      </c>
      <c r="AG985" s="11">
        <f t="shared" si="197"/>
        <v>0</v>
      </c>
      <c r="AH985" s="11">
        <f t="shared" si="198"/>
        <v>0</v>
      </c>
      <c r="AI985" s="11">
        <f t="shared" si="199"/>
        <v>0</v>
      </c>
      <c r="AJ985" s="11">
        <f t="shared" si="200"/>
        <v>0</v>
      </c>
      <c r="AK985" s="11">
        <f t="shared" si="201"/>
        <v>0</v>
      </c>
      <c r="AL985" s="11" t="str">
        <f t="shared" si="202"/>
        <v/>
      </c>
      <c r="AM985" s="11" t="str">
        <f t="shared" si="203"/>
        <v/>
      </c>
      <c r="AN985" s="11" t="str">
        <f>IF(AND($O985=$B$4,OR($Q985="COMMUN",$Q985=$D$4),$R985="POS"),COUNTIFS($O$83:$O985,$B$4,$Q$83:$Q985,"COMMUN",$R$83:$R985,"POS")+COUNTIFS($O$83:$O985,$B$4,$Q$83:$Q985,$D$4,$R$83:$R985,"POS"),"")</f>
        <v/>
      </c>
      <c r="AO985" s="11" t="str">
        <f t="shared" si="204"/>
        <v/>
      </c>
      <c r="AP985" s="11" t="str">
        <f t="shared" si="205"/>
        <v/>
      </c>
      <c r="AQ985" s="11">
        <f t="shared" si="206"/>
        <v>0</v>
      </c>
    </row>
    <row r="986" spans="12:43" ht="21.95" customHeight="1">
      <c r="L986" s="46"/>
      <c r="M986" s="46"/>
      <c r="N986" s="44" t="s">
        <v>2658</v>
      </c>
      <c r="O986" s="44" t="s">
        <v>1192</v>
      </c>
      <c r="P986" s="44">
        <v>4</v>
      </c>
      <c r="Q986" s="44" t="s">
        <v>51</v>
      </c>
      <c r="R986" s="44" t="s">
        <v>52</v>
      </c>
      <c r="S986" s="44">
        <v>0</v>
      </c>
      <c r="T986" s="44">
        <v>0</v>
      </c>
      <c r="U986" s="44" t="s">
        <v>620</v>
      </c>
      <c r="V986" s="44" t="s">
        <v>2659</v>
      </c>
      <c r="W986" s="44"/>
      <c r="X986" s="44"/>
      <c r="Y986" s="44"/>
      <c r="Z986" s="44"/>
      <c r="AA986" s="44"/>
      <c r="AB986" s="44" t="s">
        <v>625</v>
      </c>
      <c r="AC986" s="44" t="s">
        <v>626</v>
      </c>
      <c r="AD986" s="44" t="s">
        <v>813</v>
      </c>
      <c r="AE986" s="44" t="s">
        <v>550</v>
      </c>
      <c r="AF986" s="11">
        <f t="shared" si="196"/>
        <v>0</v>
      </c>
      <c r="AG986" s="11">
        <f t="shared" si="197"/>
        <v>0</v>
      </c>
      <c r="AH986" s="11">
        <f t="shared" si="198"/>
        <v>0</v>
      </c>
      <c r="AI986" s="11">
        <f t="shared" si="199"/>
        <v>0</v>
      </c>
      <c r="AJ986" s="11">
        <f t="shared" si="200"/>
        <v>0</v>
      </c>
      <c r="AK986" s="11">
        <f t="shared" si="201"/>
        <v>0</v>
      </c>
      <c r="AL986" s="11" t="str">
        <f t="shared" si="202"/>
        <v/>
      </c>
      <c r="AM986" s="11" t="str">
        <f t="shared" si="203"/>
        <v/>
      </c>
      <c r="AN986" s="11" t="str">
        <f>IF(AND($O986=$B$4,OR($Q986="COMMUN",$Q986=$D$4),$R986="POS"),COUNTIFS($O$83:$O986,$B$4,$Q$83:$Q986,"COMMUN",$R$83:$R986,"POS")+COUNTIFS($O$83:$O986,$B$4,$Q$83:$Q986,$D$4,$R$83:$R986,"POS"),"")</f>
        <v/>
      </c>
      <c r="AO986" s="11" t="str">
        <f t="shared" si="204"/>
        <v/>
      </c>
      <c r="AP986" s="11" t="str">
        <f t="shared" si="205"/>
        <v/>
      </c>
      <c r="AQ986" s="11">
        <f t="shared" si="206"/>
        <v>0</v>
      </c>
    </row>
    <row r="987" spans="12:43" ht="21.95" customHeight="1">
      <c r="L987" s="46"/>
      <c r="M987" s="46"/>
      <c r="N987" s="44" t="s">
        <v>2660</v>
      </c>
      <c r="O987" s="44" t="s">
        <v>1192</v>
      </c>
      <c r="P987" s="44">
        <v>5</v>
      </c>
      <c r="Q987" s="44" t="s">
        <v>51</v>
      </c>
      <c r="R987" s="44" t="s">
        <v>52</v>
      </c>
      <c r="S987" s="44">
        <v>0</v>
      </c>
      <c r="T987" s="44">
        <v>0</v>
      </c>
      <c r="U987" s="44" t="s">
        <v>620</v>
      </c>
      <c r="V987" s="44" t="s">
        <v>2661</v>
      </c>
      <c r="W987" s="44"/>
      <c r="X987" s="44"/>
      <c r="Y987" s="44"/>
      <c r="Z987" s="44"/>
      <c r="AA987" s="44"/>
      <c r="AB987" s="44" t="s">
        <v>625</v>
      </c>
      <c r="AC987" s="44" t="s">
        <v>626</v>
      </c>
      <c r="AD987" s="44" t="s">
        <v>813</v>
      </c>
      <c r="AE987" s="44" t="s">
        <v>550</v>
      </c>
      <c r="AF987" s="11">
        <f t="shared" si="196"/>
        <v>0</v>
      </c>
      <c r="AG987" s="11">
        <f t="shared" si="197"/>
        <v>0</v>
      </c>
      <c r="AH987" s="11">
        <f t="shared" si="198"/>
        <v>0</v>
      </c>
      <c r="AI987" s="11">
        <f t="shared" si="199"/>
        <v>0</v>
      </c>
      <c r="AJ987" s="11">
        <f t="shared" si="200"/>
        <v>0</v>
      </c>
      <c r="AK987" s="11">
        <f t="shared" si="201"/>
        <v>0</v>
      </c>
      <c r="AL987" s="11" t="str">
        <f t="shared" si="202"/>
        <v/>
      </c>
      <c r="AM987" s="11" t="str">
        <f t="shared" si="203"/>
        <v/>
      </c>
      <c r="AN987" s="11" t="str">
        <f>IF(AND($O987=$B$4,OR($Q987="COMMUN",$Q987=$D$4),$R987="POS"),COUNTIFS($O$83:$O987,$B$4,$Q$83:$Q987,"COMMUN",$R$83:$R987,"POS")+COUNTIFS($O$83:$O987,$B$4,$Q$83:$Q987,$D$4,$R$83:$R987,"POS"),"")</f>
        <v/>
      </c>
      <c r="AO987" s="11" t="str">
        <f t="shared" si="204"/>
        <v/>
      </c>
      <c r="AP987" s="11" t="str">
        <f t="shared" si="205"/>
        <v/>
      </c>
      <c r="AQ987" s="11">
        <f t="shared" si="206"/>
        <v>0</v>
      </c>
    </row>
    <row r="988" spans="12:43" ht="21.95" customHeight="1">
      <c r="L988" s="46"/>
      <c r="M988" s="46"/>
      <c r="N988" s="44" t="s">
        <v>2662</v>
      </c>
      <c r="O988" s="44" t="s">
        <v>1195</v>
      </c>
      <c r="P988" s="44">
        <v>1</v>
      </c>
      <c r="Q988" s="44" t="s">
        <v>51</v>
      </c>
      <c r="R988" s="44" t="s">
        <v>52</v>
      </c>
      <c r="S988" s="44">
        <v>0</v>
      </c>
      <c r="T988" s="44">
        <v>0</v>
      </c>
      <c r="U988" s="44" t="s">
        <v>620</v>
      </c>
      <c r="V988" s="44" t="s">
        <v>2663</v>
      </c>
      <c r="W988" s="44"/>
      <c r="X988" s="44"/>
      <c r="Y988" s="44"/>
      <c r="Z988" s="44"/>
      <c r="AA988" s="44"/>
      <c r="AB988" s="44" t="s">
        <v>625</v>
      </c>
      <c r="AC988" s="44" t="s">
        <v>626</v>
      </c>
      <c r="AD988" s="44" t="s">
        <v>813</v>
      </c>
      <c r="AE988" s="44" t="s">
        <v>550</v>
      </c>
      <c r="AF988" s="11">
        <f t="shared" si="196"/>
        <v>0</v>
      </c>
      <c r="AG988" s="11">
        <f t="shared" si="197"/>
        <v>0</v>
      </c>
      <c r="AH988" s="11">
        <f t="shared" si="198"/>
        <v>0</v>
      </c>
      <c r="AI988" s="11">
        <f t="shared" si="199"/>
        <v>0</v>
      </c>
      <c r="AJ988" s="11">
        <f t="shared" si="200"/>
        <v>0</v>
      </c>
      <c r="AK988" s="11">
        <f t="shared" si="201"/>
        <v>0</v>
      </c>
      <c r="AL988" s="11" t="str">
        <f t="shared" si="202"/>
        <v/>
      </c>
      <c r="AM988" s="11" t="str">
        <f t="shared" si="203"/>
        <v/>
      </c>
      <c r="AN988" s="11" t="str">
        <f>IF(AND($O988=$B$4,OR($Q988="COMMUN",$Q988=$D$4),$R988="POS"),COUNTIFS($O$83:$O988,$B$4,$Q$83:$Q988,"COMMUN",$R$83:$R988,"POS")+COUNTIFS($O$83:$O988,$B$4,$Q$83:$Q988,$D$4,$R$83:$R988,"POS"),"")</f>
        <v/>
      </c>
      <c r="AO988" s="11" t="str">
        <f t="shared" si="204"/>
        <v/>
      </c>
      <c r="AP988" s="11" t="str">
        <f t="shared" si="205"/>
        <v/>
      </c>
      <c r="AQ988" s="11">
        <f t="shared" si="206"/>
        <v>0</v>
      </c>
    </row>
    <row r="989" spans="12:43" ht="21.95" customHeight="1">
      <c r="L989" s="46"/>
      <c r="M989" s="46"/>
      <c r="N989" s="44" t="s">
        <v>2664</v>
      </c>
      <c r="O989" s="44" t="s">
        <v>1195</v>
      </c>
      <c r="P989" s="44">
        <v>2</v>
      </c>
      <c r="Q989" s="44" t="s">
        <v>51</v>
      </c>
      <c r="R989" s="44" t="s">
        <v>52</v>
      </c>
      <c r="S989" s="44">
        <v>0</v>
      </c>
      <c r="T989" s="44">
        <v>0</v>
      </c>
      <c r="U989" s="44" t="s">
        <v>620</v>
      </c>
      <c r="V989" s="44" t="s">
        <v>2665</v>
      </c>
      <c r="W989" s="44"/>
      <c r="X989" s="44"/>
      <c r="Y989" s="44"/>
      <c r="Z989" s="44"/>
      <c r="AA989" s="44"/>
      <c r="AB989" s="44" t="s">
        <v>625</v>
      </c>
      <c r="AC989" s="44" t="s">
        <v>626</v>
      </c>
      <c r="AD989" s="44" t="s">
        <v>813</v>
      </c>
      <c r="AE989" s="44" t="s">
        <v>550</v>
      </c>
      <c r="AF989" s="11">
        <f t="shared" si="196"/>
        <v>0</v>
      </c>
      <c r="AG989" s="11">
        <f t="shared" si="197"/>
        <v>0</v>
      </c>
      <c r="AH989" s="11">
        <f t="shared" si="198"/>
        <v>0</v>
      </c>
      <c r="AI989" s="11">
        <f t="shared" si="199"/>
        <v>0</v>
      </c>
      <c r="AJ989" s="11">
        <f t="shared" si="200"/>
        <v>0</v>
      </c>
      <c r="AK989" s="11">
        <f t="shared" si="201"/>
        <v>0</v>
      </c>
      <c r="AL989" s="11" t="str">
        <f t="shared" si="202"/>
        <v/>
      </c>
      <c r="AM989" s="11" t="str">
        <f t="shared" si="203"/>
        <v/>
      </c>
      <c r="AN989" s="11" t="str">
        <f>IF(AND($O989=$B$4,OR($Q989="COMMUN",$Q989=$D$4),$R989="POS"),COUNTIFS($O$83:$O989,$B$4,$Q$83:$Q989,"COMMUN",$R$83:$R989,"POS")+COUNTIFS($O$83:$O989,$B$4,$Q$83:$Q989,$D$4,$R$83:$R989,"POS"),"")</f>
        <v/>
      </c>
      <c r="AO989" s="11" t="str">
        <f t="shared" si="204"/>
        <v/>
      </c>
      <c r="AP989" s="11" t="str">
        <f t="shared" si="205"/>
        <v/>
      </c>
      <c r="AQ989" s="11">
        <f t="shared" si="206"/>
        <v>0</v>
      </c>
    </row>
    <row r="990" spans="12:43" ht="21.95" customHeight="1">
      <c r="L990" s="46"/>
      <c r="M990" s="46"/>
      <c r="N990" s="44" t="s">
        <v>2666</v>
      </c>
      <c r="O990" s="44" t="s">
        <v>1195</v>
      </c>
      <c r="P990" s="44">
        <v>3</v>
      </c>
      <c r="Q990" s="44" t="s">
        <v>51</v>
      </c>
      <c r="R990" s="44" t="s">
        <v>52</v>
      </c>
      <c r="S990" s="44">
        <v>0</v>
      </c>
      <c r="T990" s="44">
        <v>0</v>
      </c>
      <c r="U990" s="44" t="s">
        <v>620</v>
      </c>
      <c r="V990" s="44" t="s">
        <v>2667</v>
      </c>
      <c r="W990" s="44"/>
      <c r="X990" s="44"/>
      <c r="Y990" s="44"/>
      <c r="Z990" s="44"/>
      <c r="AA990" s="44"/>
      <c r="AB990" s="44" t="s">
        <v>625</v>
      </c>
      <c r="AC990" s="44" t="s">
        <v>626</v>
      </c>
      <c r="AD990" s="44" t="s">
        <v>813</v>
      </c>
      <c r="AE990" s="44" t="s">
        <v>550</v>
      </c>
      <c r="AF990" s="11">
        <f t="shared" si="196"/>
        <v>0</v>
      </c>
      <c r="AG990" s="11">
        <f t="shared" si="197"/>
        <v>0</v>
      </c>
      <c r="AH990" s="11">
        <f t="shared" si="198"/>
        <v>0</v>
      </c>
      <c r="AI990" s="11">
        <f t="shared" si="199"/>
        <v>0</v>
      </c>
      <c r="AJ990" s="11">
        <f t="shared" si="200"/>
        <v>0</v>
      </c>
      <c r="AK990" s="11">
        <f t="shared" si="201"/>
        <v>0</v>
      </c>
      <c r="AL990" s="11" t="str">
        <f t="shared" si="202"/>
        <v/>
      </c>
      <c r="AM990" s="11" t="str">
        <f t="shared" si="203"/>
        <v/>
      </c>
      <c r="AN990" s="11" t="str">
        <f>IF(AND($O990=$B$4,OR($Q990="COMMUN",$Q990=$D$4),$R990="POS"),COUNTIFS($O$83:$O990,$B$4,$Q$83:$Q990,"COMMUN",$R$83:$R990,"POS")+COUNTIFS($O$83:$O990,$B$4,$Q$83:$Q990,$D$4,$R$83:$R990,"POS"),"")</f>
        <v/>
      </c>
      <c r="AO990" s="11" t="str">
        <f t="shared" si="204"/>
        <v/>
      </c>
      <c r="AP990" s="11" t="str">
        <f t="shared" si="205"/>
        <v/>
      </c>
      <c r="AQ990" s="11">
        <f t="shared" si="206"/>
        <v>0</v>
      </c>
    </row>
    <row r="991" spans="12:43" ht="21.95" customHeight="1">
      <c r="L991" s="46"/>
      <c r="M991" s="46"/>
      <c r="N991" s="44" t="s">
        <v>2668</v>
      </c>
      <c r="O991" s="44" t="s">
        <v>1195</v>
      </c>
      <c r="P991" s="44">
        <v>4</v>
      </c>
      <c r="Q991" s="44" t="s">
        <v>51</v>
      </c>
      <c r="R991" s="44" t="s">
        <v>52</v>
      </c>
      <c r="S991" s="44">
        <v>0</v>
      </c>
      <c r="T991" s="44">
        <v>0</v>
      </c>
      <c r="U991" s="44" t="s">
        <v>620</v>
      </c>
      <c r="V991" s="44" t="s">
        <v>2669</v>
      </c>
      <c r="W991" s="44"/>
      <c r="X991" s="44"/>
      <c r="Y991" s="44"/>
      <c r="Z991" s="44"/>
      <c r="AA991" s="44"/>
      <c r="AB991" s="44" t="s">
        <v>625</v>
      </c>
      <c r="AC991" s="44" t="s">
        <v>626</v>
      </c>
      <c r="AD991" s="44" t="s">
        <v>813</v>
      </c>
      <c r="AE991" s="44" t="s">
        <v>550</v>
      </c>
      <c r="AF991" s="11">
        <f t="shared" si="196"/>
        <v>0</v>
      </c>
      <c r="AG991" s="11">
        <f t="shared" si="197"/>
        <v>0</v>
      </c>
      <c r="AH991" s="11">
        <f t="shared" si="198"/>
        <v>0</v>
      </c>
      <c r="AI991" s="11">
        <f t="shared" si="199"/>
        <v>0</v>
      </c>
      <c r="AJ991" s="11">
        <f t="shared" si="200"/>
        <v>0</v>
      </c>
      <c r="AK991" s="11">
        <f t="shared" si="201"/>
        <v>0</v>
      </c>
      <c r="AL991" s="11" t="str">
        <f t="shared" si="202"/>
        <v/>
      </c>
      <c r="AM991" s="11" t="str">
        <f t="shared" si="203"/>
        <v/>
      </c>
      <c r="AN991" s="11" t="str">
        <f>IF(AND($O991=$B$4,OR($Q991="COMMUN",$Q991=$D$4),$R991="POS"),COUNTIFS($O$83:$O991,$B$4,$Q$83:$Q991,"COMMUN",$R$83:$R991,"POS")+COUNTIFS($O$83:$O991,$B$4,$Q$83:$Q991,$D$4,$R$83:$R991,"POS"),"")</f>
        <v/>
      </c>
      <c r="AO991" s="11" t="str">
        <f t="shared" si="204"/>
        <v/>
      </c>
      <c r="AP991" s="11" t="str">
        <f t="shared" si="205"/>
        <v/>
      </c>
      <c r="AQ991" s="11">
        <f t="shared" si="206"/>
        <v>0</v>
      </c>
    </row>
    <row r="992" spans="12:43" ht="21.95" customHeight="1">
      <c r="L992" s="46"/>
      <c r="M992" s="46"/>
      <c r="N992" s="44" t="s">
        <v>2670</v>
      </c>
      <c r="O992" s="44" t="s">
        <v>1195</v>
      </c>
      <c r="P992" s="44">
        <v>5</v>
      </c>
      <c r="Q992" s="44" t="s">
        <v>51</v>
      </c>
      <c r="R992" s="44" t="s">
        <v>52</v>
      </c>
      <c r="S992" s="44">
        <v>0</v>
      </c>
      <c r="T992" s="44">
        <v>0</v>
      </c>
      <c r="U992" s="44" t="s">
        <v>620</v>
      </c>
      <c r="V992" s="44" t="s">
        <v>2671</v>
      </c>
      <c r="W992" s="44"/>
      <c r="X992" s="44"/>
      <c r="Y992" s="44"/>
      <c r="Z992" s="44"/>
      <c r="AA992" s="44"/>
      <c r="AB992" s="44" t="s">
        <v>625</v>
      </c>
      <c r="AC992" s="44" t="s">
        <v>626</v>
      </c>
      <c r="AD992" s="44" t="s">
        <v>813</v>
      </c>
      <c r="AE992" s="44" t="s">
        <v>550</v>
      </c>
      <c r="AF992" s="11">
        <f t="shared" si="196"/>
        <v>0</v>
      </c>
      <c r="AG992" s="11">
        <f t="shared" si="197"/>
        <v>0</v>
      </c>
      <c r="AH992" s="11">
        <f t="shared" si="198"/>
        <v>0</v>
      </c>
      <c r="AI992" s="11">
        <f t="shared" si="199"/>
        <v>0</v>
      </c>
      <c r="AJ992" s="11">
        <f t="shared" si="200"/>
        <v>0</v>
      </c>
      <c r="AK992" s="11">
        <f t="shared" si="201"/>
        <v>0</v>
      </c>
      <c r="AL992" s="11" t="str">
        <f t="shared" si="202"/>
        <v/>
      </c>
      <c r="AM992" s="11" t="str">
        <f t="shared" si="203"/>
        <v/>
      </c>
      <c r="AN992" s="11" t="str">
        <f>IF(AND($O992=$B$4,OR($Q992="COMMUN",$Q992=$D$4),$R992="POS"),COUNTIFS($O$83:$O992,$B$4,$Q$83:$Q992,"COMMUN",$R$83:$R992,"POS")+COUNTIFS($O$83:$O992,$B$4,$Q$83:$Q992,$D$4,$R$83:$R992,"POS"),"")</f>
        <v/>
      </c>
      <c r="AO992" s="11" t="str">
        <f t="shared" si="204"/>
        <v/>
      </c>
      <c r="AP992" s="11" t="str">
        <f t="shared" si="205"/>
        <v/>
      </c>
      <c r="AQ992" s="11">
        <f t="shared" si="206"/>
        <v>0</v>
      </c>
    </row>
    <row r="993" spans="12:43" ht="21.95" customHeight="1">
      <c r="L993" s="46"/>
      <c r="M993" s="46"/>
      <c r="N993" s="44" t="s">
        <v>2672</v>
      </c>
      <c r="O993" s="44" t="s">
        <v>1198</v>
      </c>
      <c r="P993" s="44">
        <v>1</v>
      </c>
      <c r="Q993" s="44" t="s">
        <v>51</v>
      </c>
      <c r="R993" s="44" t="s">
        <v>52</v>
      </c>
      <c r="S993" s="44">
        <v>0</v>
      </c>
      <c r="T993" s="44">
        <v>0</v>
      </c>
      <c r="U993" s="44" t="s">
        <v>620</v>
      </c>
      <c r="V993" s="44" t="s">
        <v>2673</v>
      </c>
      <c r="W993" s="44"/>
      <c r="X993" s="44"/>
      <c r="Y993" s="44"/>
      <c r="Z993" s="44"/>
      <c r="AA993" s="44"/>
      <c r="AB993" s="44" t="s">
        <v>625</v>
      </c>
      <c r="AC993" s="44" t="s">
        <v>626</v>
      </c>
      <c r="AD993" s="44" t="s">
        <v>813</v>
      </c>
      <c r="AE993" s="44" t="s">
        <v>550</v>
      </c>
      <c r="AF993" s="11">
        <f t="shared" si="196"/>
        <v>0</v>
      </c>
      <c r="AG993" s="11">
        <f t="shared" si="197"/>
        <v>0</v>
      </c>
      <c r="AH993" s="11">
        <f t="shared" si="198"/>
        <v>0</v>
      </c>
      <c r="AI993" s="11">
        <f t="shared" si="199"/>
        <v>0</v>
      </c>
      <c r="AJ993" s="11">
        <f t="shared" si="200"/>
        <v>0</v>
      </c>
      <c r="AK993" s="11">
        <f t="shared" si="201"/>
        <v>0</v>
      </c>
      <c r="AL993" s="11" t="str">
        <f t="shared" si="202"/>
        <v/>
      </c>
      <c r="AM993" s="11" t="str">
        <f t="shared" si="203"/>
        <v/>
      </c>
      <c r="AN993" s="11" t="str">
        <f>IF(AND($O993=$B$4,OR($Q993="COMMUN",$Q993=$D$4),$R993="POS"),COUNTIFS($O$83:$O993,$B$4,$Q$83:$Q993,"COMMUN",$R$83:$R993,"POS")+COUNTIFS($O$83:$O993,$B$4,$Q$83:$Q993,$D$4,$R$83:$R993,"POS"),"")</f>
        <v/>
      </c>
      <c r="AO993" s="11" t="str">
        <f t="shared" si="204"/>
        <v/>
      </c>
      <c r="AP993" s="11" t="str">
        <f t="shared" si="205"/>
        <v/>
      </c>
      <c r="AQ993" s="11">
        <f t="shared" si="206"/>
        <v>0</v>
      </c>
    </row>
    <row r="994" spans="12:43" ht="21.95" customHeight="1">
      <c r="L994" s="46"/>
      <c r="M994" s="46"/>
      <c r="N994" s="44" t="s">
        <v>2674</v>
      </c>
      <c r="O994" s="44" t="s">
        <v>1198</v>
      </c>
      <c r="P994" s="44">
        <v>2</v>
      </c>
      <c r="Q994" s="44" t="s">
        <v>51</v>
      </c>
      <c r="R994" s="44" t="s">
        <v>52</v>
      </c>
      <c r="S994" s="44">
        <v>0</v>
      </c>
      <c r="T994" s="44">
        <v>0</v>
      </c>
      <c r="U994" s="44" t="s">
        <v>620</v>
      </c>
      <c r="V994" s="44" t="s">
        <v>2675</v>
      </c>
      <c r="W994" s="44"/>
      <c r="X994" s="44"/>
      <c r="Y994" s="44"/>
      <c r="Z994" s="44"/>
      <c r="AA994" s="44"/>
      <c r="AB994" s="44" t="s">
        <v>625</v>
      </c>
      <c r="AC994" s="44" t="s">
        <v>626</v>
      </c>
      <c r="AD994" s="44" t="s">
        <v>813</v>
      </c>
      <c r="AE994" s="44" t="s">
        <v>550</v>
      </c>
      <c r="AF994" s="11">
        <f t="shared" si="196"/>
        <v>0</v>
      </c>
      <c r="AG994" s="11">
        <f t="shared" si="197"/>
        <v>0</v>
      </c>
      <c r="AH994" s="11">
        <f t="shared" si="198"/>
        <v>0</v>
      </c>
      <c r="AI994" s="11">
        <f t="shared" si="199"/>
        <v>0</v>
      </c>
      <c r="AJ994" s="11">
        <f t="shared" si="200"/>
        <v>0</v>
      </c>
      <c r="AK994" s="11">
        <f t="shared" si="201"/>
        <v>0</v>
      </c>
      <c r="AL994" s="11" t="str">
        <f t="shared" si="202"/>
        <v/>
      </c>
      <c r="AM994" s="11" t="str">
        <f t="shared" si="203"/>
        <v/>
      </c>
      <c r="AN994" s="11" t="str">
        <f>IF(AND($O994=$B$4,OR($Q994="COMMUN",$Q994=$D$4),$R994="POS"),COUNTIFS($O$83:$O994,$B$4,$Q$83:$Q994,"COMMUN",$R$83:$R994,"POS")+COUNTIFS($O$83:$O994,$B$4,$Q$83:$Q994,$D$4,$R$83:$R994,"POS"),"")</f>
        <v/>
      </c>
      <c r="AO994" s="11" t="str">
        <f t="shared" si="204"/>
        <v/>
      </c>
      <c r="AP994" s="11" t="str">
        <f t="shared" si="205"/>
        <v/>
      </c>
      <c r="AQ994" s="11">
        <f t="shared" si="206"/>
        <v>0</v>
      </c>
    </row>
    <row r="995" spans="12:43" ht="21.95" customHeight="1">
      <c r="L995" s="46"/>
      <c r="M995" s="46"/>
      <c r="N995" s="44" t="s">
        <v>2676</v>
      </c>
      <c r="O995" s="44" t="s">
        <v>1198</v>
      </c>
      <c r="P995" s="44">
        <v>3</v>
      </c>
      <c r="Q995" s="44" t="s">
        <v>51</v>
      </c>
      <c r="R995" s="44" t="s">
        <v>52</v>
      </c>
      <c r="S995" s="44">
        <v>0</v>
      </c>
      <c r="T995" s="44">
        <v>0</v>
      </c>
      <c r="U995" s="44" t="s">
        <v>620</v>
      </c>
      <c r="V995" s="44" t="s">
        <v>2677</v>
      </c>
      <c r="W995" s="44"/>
      <c r="X995" s="44"/>
      <c r="Y995" s="44"/>
      <c r="Z995" s="44"/>
      <c r="AA995" s="44"/>
      <c r="AB995" s="44" t="s">
        <v>625</v>
      </c>
      <c r="AC995" s="44" t="s">
        <v>626</v>
      </c>
      <c r="AD995" s="44" t="s">
        <v>813</v>
      </c>
      <c r="AE995" s="44" t="s">
        <v>550</v>
      </c>
      <c r="AF995" s="11">
        <f t="shared" si="196"/>
        <v>0</v>
      </c>
      <c r="AG995" s="11">
        <f t="shared" si="197"/>
        <v>0</v>
      </c>
      <c r="AH995" s="11">
        <f t="shared" si="198"/>
        <v>0</v>
      </c>
      <c r="AI995" s="11">
        <f t="shared" si="199"/>
        <v>0</v>
      </c>
      <c r="AJ995" s="11">
        <f t="shared" si="200"/>
        <v>0</v>
      </c>
      <c r="AK995" s="11">
        <f t="shared" si="201"/>
        <v>0</v>
      </c>
      <c r="AL995" s="11" t="str">
        <f t="shared" si="202"/>
        <v/>
      </c>
      <c r="AM995" s="11" t="str">
        <f t="shared" si="203"/>
        <v/>
      </c>
      <c r="AN995" s="11" t="str">
        <f>IF(AND($O995=$B$4,OR($Q995="COMMUN",$Q995=$D$4),$R995="POS"),COUNTIFS($O$83:$O995,$B$4,$Q$83:$Q995,"COMMUN",$R$83:$R995,"POS")+COUNTIFS($O$83:$O995,$B$4,$Q$83:$Q995,$D$4,$R$83:$R995,"POS"),"")</f>
        <v/>
      </c>
      <c r="AO995" s="11" t="str">
        <f t="shared" si="204"/>
        <v/>
      </c>
      <c r="AP995" s="11" t="str">
        <f t="shared" si="205"/>
        <v/>
      </c>
      <c r="AQ995" s="11">
        <f t="shared" si="206"/>
        <v>0</v>
      </c>
    </row>
    <row r="996" spans="12:43" ht="21.95" customHeight="1">
      <c r="L996" s="46"/>
      <c r="M996" s="46"/>
      <c r="N996" s="44" t="s">
        <v>2678</v>
      </c>
      <c r="O996" s="44" t="s">
        <v>1198</v>
      </c>
      <c r="P996" s="44">
        <v>4</v>
      </c>
      <c r="Q996" s="44" t="s">
        <v>51</v>
      </c>
      <c r="R996" s="44" t="s">
        <v>52</v>
      </c>
      <c r="S996" s="44">
        <v>0</v>
      </c>
      <c r="T996" s="44">
        <v>0</v>
      </c>
      <c r="U996" s="44" t="s">
        <v>620</v>
      </c>
      <c r="V996" s="44" t="s">
        <v>2679</v>
      </c>
      <c r="W996" s="44"/>
      <c r="X996" s="44"/>
      <c r="Y996" s="44"/>
      <c r="Z996" s="44"/>
      <c r="AA996" s="44"/>
      <c r="AB996" s="44" t="s">
        <v>625</v>
      </c>
      <c r="AC996" s="44" t="s">
        <v>626</v>
      </c>
      <c r="AD996" s="44" t="s">
        <v>813</v>
      </c>
      <c r="AE996" s="44" t="s">
        <v>550</v>
      </c>
      <c r="AF996" s="11">
        <f t="shared" si="196"/>
        <v>0</v>
      </c>
      <c r="AG996" s="11">
        <f t="shared" si="197"/>
        <v>0</v>
      </c>
      <c r="AH996" s="11">
        <f t="shared" si="198"/>
        <v>0</v>
      </c>
      <c r="AI996" s="11">
        <f t="shared" si="199"/>
        <v>0</v>
      </c>
      <c r="AJ996" s="11">
        <f t="shared" si="200"/>
        <v>0</v>
      </c>
      <c r="AK996" s="11">
        <f t="shared" si="201"/>
        <v>0</v>
      </c>
      <c r="AL996" s="11" t="str">
        <f t="shared" si="202"/>
        <v/>
      </c>
      <c r="AM996" s="11" t="str">
        <f t="shared" si="203"/>
        <v/>
      </c>
      <c r="AN996" s="11" t="str">
        <f>IF(AND($O996=$B$4,OR($Q996="COMMUN",$Q996=$D$4),$R996="POS"),COUNTIFS($O$83:$O996,$B$4,$Q$83:$Q996,"COMMUN",$R$83:$R996,"POS")+COUNTIFS($O$83:$O996,$B$4,$Q$83:$Q996,$D$4,$R$83:$R996,"POS"),"")</f>
        <v/>
      </c>
      <c r="AO996" s="11" t="str">
        <f t="shared" si="204"/>
        <v/>
      </c>
      <c r="AP996" s="11" t="str">
        <f t="shared" si="205"/>
        <v/>
      </c>
      <c r="AQ996" s="11">
        <f t="shared" si="206"/>
        <v>0</v>
      </c>
    </row>
    <row r="997" spans="12:43" ht="21.95" customHeight="1">
      <c r="L997" s="46"/>
      <c r="M997" s="46"/>
      <c r="N997" s="44" t="s">
        <v>2680</v>
      </c>
      <c r="O997" s="44" t="s">
        <v>1198</v>
      </c>
      <c r="P997" s="44">
        <v>5</v>
      </c>
      <c r="Q997" s="44" t="s">
        <v>51</v>
      </c>
      <c r="R997" s="44" t="s">
        <v>52</v>
      </c>
      <c r="S997" s="44">
        <v>0</v>
      </c>
      <c r="T997" s="44">
        <v>0</v>
      </c>
      <c r="U997" s="44" t="s">
        <v>620</v>
      </c>
      <c r="V997" s="44" t="s">
        <v>2681</v>
      </c>
      <c r="W997" s="44"/>
      <c r="X997" s="44"/>
      <c r="Y997" s="44"/>
      <c r="Z997" s="44"/>
      <c r="AA997" s="44"/>
      <c r="AB997" s="44" t="s">
        <v>625</v>
      </c>
      <c r="AC997" s="44" t="s">
        <v>626</v>
      </c>
      <c r="AD997" s="44" t="s">
        <v>813</v>
      </c>
      <c r="AE997" s="44" t="s">
        <v>550</v>
      </c>
      <c r="AF997" s="11">
        <f t="shared" si="196"/>
        <v>0</v>
      </c>
      <c r="AG997" s="11">
        <f t="shared" si="197"/>
        <v>0</v>
      </c>
      <c r="AH997" s="11">
        <f t="shared" si="198"/>
        <v>0</v>
      </c>
      <c r="AI997" s="11">
        <f t="shared" si="199"/>
        <v>0</v>
      </c>
      <c r="AJ997" s="11">
        <f t="shared" si="200"/>
        <v>0</v>
      </c>
      <c r="AK997" s="11">
        <f t="shared" si="201"/>
        <v>0</v>
      </c>
      <c r="AL997" s="11" t="str">
        <f t="shared" si="202"/>
        <v/>
      </c>
      <c r="AM997" s="11" t="str">
        <f t="shared" si="203"/>
        <v/>
      </c>
      <c r="AN997" s="11" t="str">
        <f>IF(AND($O997=$B$4,OR($Q997="COMMUN",$Q997=$D$4),$R997="POS"),COUNTIFS($O$83:$O997,$B$4,$Q$83:$Q997,"COMMUN",$R$83:$R997,"POS")+COUNTIFS($O$83:$O997,$B$4,$Q$83:$Q997,$D$4,$R$83:$R997,"POS"),"")</f>
        <v/>
      </c>
      <c r="AO997" s="11" t="str">
        <f t="shared" si="204"/>
        <v/>
      </c>
      <c r="AP997" s="11" t="str">
        <f t="shared" si="205"/>
        <v/>
      </c>
      <c r="AQ997" s="11">
        <f t="shared" si="206"/>
        <v>0</v>
      </c>
    </row>
    <row r="998" spans="12:43" ht="21.95" customHeight="1">
      <c r="L998" s="46"/>
      <c r="M998" s="46"/>
      <c r="N998" s="44" t="s">
        <v>2682</v>
      </c>
      <c r="O998" s="44" t="s">
        <v>1201</v>
      </c>
      <c r="P998" s="44">
        <v>1</v>
      </c>
      <c r="Q998" s="44" t="s">
        <v>51</v>
      </c>
      <c r="R998" s="44" t="s">
        <v>52</v>
      </c>
      <c r="S998" s="44">
        <v>0</v>
      </c>
      <c r="T998" s="44">
        <v>0</v>
      </c>
      <c r="U998" s="44" t="s">
        <v>620</v>
      </c>
      <c r="V998" s="44" t="s">
        <v>2683</v>
      </c>
      <c r="W998" s="44"/>
      <c r="X998" s="44"/>
      <c r="Y998" s="44"/>
      <c r="Z998" s="44"/>
      <c r="AA998" s="44"/>
      <c r="AB998" s="44" t="s">
        <v>625</v>
      </c>
      <c r="AC998" s="44" t="s">
        <v>626</v>
      </c>
      <c r="AD998" s="44" t="s">
        <v>813</v>
      </c>
      <c r="AE998" s="44" t="s">
        <v>550</v>
      </c>
      <c r="AF998" s="11">
        <f t="shared" si="196"/>
        <v>0</v>
      </c>
      <c r="AG998" s="11">
        <f t="shared" si="197"/>
        <v>0</v>
      </c>
      <c r="AH998" s="11">
        <f t="shared" si="198"/>
        <v>0</v>
      </c>
      <c r="AI998" s="11">
        <f t="shared" si="199"/>
        <v>0</v>
      </c>
      <c r="AJ998" s="11">
        <f t="shared" si="200"/>
        <v>0</v>
      </c>
      <c r="AK998" s="11">
        <f t="shared" si="201"/>
        <v>0</v>
      </c>
      <c r="AL998" s="11" t="str">
        <f t="shared" si="202"/>
        <v/>
      </c>
      <c r="AM998" s="11" t="str">
        <f t="shared" si="203"/>
        <v/>
      </c>
      <c r="AN998" s="11" t="str">
        <f>IF(AND($O998=$B$4,OR($Q998="COMMUN",$Q998=$D$4),$R998="POS"),COUNTIFS($O$83:$O998,$B$4,$Q$83:$Q998,"COMMUN",$R$83:$R998,"POS")+COUNTIFS($O$83:$O998,$B$4,$Q$83:$Q998,$D$4,$R$83:$R998,"POS"),"")</f>
        <v/>
      </c>
      <c r="AO998" s="11" t="str">
        <f t="shared" si="204"/>
        <v/>
      </c>
      <c r="AP998" s="11" t="str">
        <f t="shared" si="205"/>
        <v/>
      </c>
      <c r="AQ998" s="11">
        <f t="shared" si="206"/>
        <v>0</v>
      </c>
    </row>
    <row r="999" spans="12:43" ht="21.95" customHeight="1">
      <c r="L999" s="46"/>
      <c r="M999" s="46"/>
      <c r="N999" s="44" t="s">
        <v>2684</v>
      </c>
      <c r="O999" s="44" t="s">
        <v>1201</v>
      </c>
      <c r="P999" s="44">
        <v>2</v>
      </c>
      <c r="Q999" s="44" t="s">
        <v>51</v>
      </c>
      <c r="R999" s="44" t="s">
        <v>52</v>
      </c>
      <c r="S999" s="44">
        <v>0</v>
      </c>
      <c r="T999" s="44">
        <v>0</v>
      </c>
      <c r="U999" s="44" t="s">
        <v>620</v>
      </c>
      <c r="V999" s="44" t="s">
        <v>2685</v>
      </c>
      <c r="W999" s="44"/>
      <c r="X999" s="44"/>
      <c r="Y999" s="44"/>
      <c r="Z999" s="44"/>
      <c r="AA999" s="44"/>
      <c r="AB999" s="44" t="s">
        <v>625</v>
      </c>
      <c r="AC999" s="44" t="s">
        <v>626</v>
      </c>
      <c r="AD999" s="44" t="s">
        <v>813</v>
      </c>
      <c r="AE999" s="44" t="s">
        <v>550</v>
      </c>
      <c r="AF999" s="11">
        <f t="shared" si="196"/>
        <v>0</v>
      </c>
      <c r="AG999" s="11">
        <f t="shared" si="197"/>
        <v>0</v>
      </c>
      <c r="AH999" s="11">
        <f t="shared" si="198"/>
        <v>0</v>
      </c>
      <c r="AI999" s="11">
        <f t="shared" si="199"/>
        <v>0</v>
      </c>
      <c r="AJ999" s="11">
        <f t="shared" si="200"/>
        <v>0</v>
      </c>
      <c r="AK999" s="11">
        <f t="shared" si="201"/>
        <v>0</v>
      </c>
      <c r="AL999" s="11" t="str">
        <f t="shared" si="202"/>
        <v/>
      </c>
      <c r="AM999" s="11" t="str">
        <f t="shared" si="203"/>
        <v/>
      </c>
      <c r="AN999" s="11" t="str">
        <f>IF(AND($O999=$B$4,OR($Q999="COMMUN",$Q999=$D$4),$R999="POS"),COUNTIFS($O$83:$O999,$B$4,$Q$83:$Q999,"COMMUN",$R$83:$R999,"POS")+COUNTIFS($O$83:$O999,$B$4,$Q$83:$Q999,$D$4,$R$83:$R999,"POS"),"")</f>
        <v/>
      </c>
      <c r="AO999" s="11" t="str">
        <f t="shared" si="204"/>
        <v/>
      </c>
      <c r="AP999" s="11" t="str">
        <f t="shared" si="205"/>
        <v/>
      </c>
      <c r="AQ999" s="11">
        <f t="shared" si="206"/>
        <v>0</v>
      </c>
    </row>
    <row r="1000" spans="12:43" ht="21.95" customHeight="1">
      <c r="L1000" s="46"/>
      <c r="M1000" s="46"/>
      <c r="N1000" s="44" t="s">
        <v>2686</v>
      </c>
      <c r="O1000" s="44" t="s">
        <v>1201</v>
      </c>
      <c r="P1000" s="44">
        <v>3</v>
      </c>
      <c r="Q1000" s="44" t="s">
        <v>51</v>
      </c>
      <c r="R1000" s="44" t="s">
        <v>52</v>
      </c>
      <c r="S1000" s="44">
        <v>0</v>
      </c>
      <c r="T1000" s="44">
        <v>0</v>
      </c>
      <c r="U1000" s="44" t="s">
        <v>620</v>
      </c>
      <c r="V1000" s="44" t="s">
        <v>2687</v>
      </c>
      <c r="W1000" s="44"/>
      <c r="X1000" s="44"/>
      <c r="Y1000" s="44"/>
      <c r="Z1000" s="44"/>
      <c r="AA1000" s="44"/>
      <c r="AB1000" s="44" t="s">
        <v>625</v>
      </c>
      <c r="AC1000" s="44" t="s">
        <v>626</v>
      </c>
      <c r="AD1000" s="44" t="s">
        <v>813</v>
      </c>
      <c r="AE1000" s="44" t="s">
        <v>550</v>
      </c>
      <c r="AF1000" s="11">
        <f t="shared" si="196"/>
        <v>0</v>
      </c>
      <c r="AG1000" s="11">
        <f t="shared" si="197"/>
        <v>0</v>
      </c>
      <c r="AH1000" s="11">
        <f t="shared" si="198"/>
        <v>0</v>
      </c>
      <c r="AI1000" s="11">
        <f t="shared" si="199"/>
        <v>0</v>
      </c>
      <c r="AJ1000" s="11">
        <f t="shared" si="200"/>
        <v>0</v>
      </c>
      <c r="AK1000" s="11">
        <f t="shared" si="201"/>
        <v>0</v>
      </c>
      <c r="AL1000" s="11" t="str">
        <f t="shared" si="202"/>
        <v/>
      </c>
      <c r="AM1000" s="11" t="str">
        <f t="shared" si="203"/>
        <v/>
      </c>
      <c r="AN1000" s="11" t="str">
        <f>IF(AND($O1000=$B$4,OR($Q1000="COMMUN",$Q1000=$D$4),$R1000="POS"),COUNTIFS($O$83:$O1000,$B$4,$Q$83:$Q1000,"COMMUN",$R$83:$R1000,"POS")+COUNTIFS($O$83:$O1000,$B$4,$Q$83:$Q1000,$D$4,$R$83:$R1000,"POS"),"")</f>
        <v/>
      </c>
      <c r="AO1000" s="11" t="str">
        <f t="shared" si="204"/>
        <v/>
      </c>
      <c r="AP1000" s="11" t="str">
        <f t="shared" si="205"/>
        <v/>
      </c>
      <c r="AQ1000" s="11">
        <f t="shared" si="206"/>
        <v>0</v>
      </c>
    </row>
    <row r="1001" spans="12:43" ht="21.95" customHeight="1">
      <c r="L1001" s="46"/>
      <c r="M1001" s="46"/>
      <c r="N1001" s="44" t="s">
        <v>2688</v>
      </c>
      <c r="O1001" s="44" t="s">
        <v>1201</v>
      </c>
      <c r="P1001" s="44">
        <v>4</v>
      </c>
      <c r="Q1001" s="44" t="s">
        <v>51</v>
      </c>
      <c r="R1001" s="44" t="s">
        <v>52</v>
      </c>
      <c r="S1001" s="44">
        <v>0</v>
      </c>
      <c r="T1001" s="44">
        <v>0</v>
      </c>
      <c r="U1001" s="44" t="s">
        <v>620</v>
      </c>
      <c r="V1001" s="44" t="s">
        <v>2689</v>
      </c>
      <c r="W1001" s="44"/>
      <c r="X1001" s="44"/>
      <c r="Y1001" s="44"/>
      <c r="Z1001" s="44"/>
      <c r="AA1001" s="44"/>
      <c r="AB1001" s="44" t="s">
        <v>625</v>
      </c>
      <c r="AC1001" s="44" t="s">
        <v>626</v>
      </c>
      <c r="AD1001" s="44" t="s">
        <v>813</v>
      </c>
      <c r="AE1001" s="44" t="s">
        <v>550</v>
      </c>
      <c r="AF1001" s="11">
        <f t="shared" si="196"/>
        <v>0</v>
      </c>
      <c r="AG1001" s="11">
        <f t="shared" si="197"/>
        <v>0</v>
      </c>
      <c r="AH1001" s="11">
        <f t="shared" si="198"/>
        <v>0</v>
      </c>
      <c r="AI1001" s="11">
        <f t="shared" si="199"/>
        <v>0</v>
      </c>
      <c r="AJ1001" s="11">
        <f t="shared" si="200"/>
        <v>0</v>
      </c>
      <c r="AK1001" s="11">
        <f t="shared" si="201"/>
        <v>0</v>
      </c>
      <c r="AL1001" s="11" t="str">
        <f t="shared" si="202"/>
        <v/>
      </c>
      <c r="AM1001" s="11" t="str">
        <f t="shared" si="203"/>
        <v/>
      </c>
      <c r="AN1001" s="11" t="str">
        <f>IF(AND($O1001=$B$4,OR($Q1001="COMMUN",$Q1001=$D$4),$R1001="POS"),COUNTIFS($O$83:$O1001,$B$4,$Q$83:$Q1001,"COMMUN",$R$83:$R1001,"POS")+COUNTIFS($O$83:$O1001,$B$4,$Q$83:$Q1001,$D$4,$R$83:$R1001,"POS"),"")</f>
        <v/>
      </c>
      <c r="AO1001" s="11" t="str">
        <f t="shared" si="204"/>
        <v/>
      </c>
      <c r="AP1001" s="11" t="str">
        <f t="shared" si="205"/>
        <v/>
      </c>
      <c r="AQ1001" s="11">
        <f t="shared" si="206"/>
        <v>0</v>
      </c>
    </row>
    <row r="1002" spans="12:43" ht="21.95" customHeight="1">
      <c r="L1002" s="46"/>
      <c r="M1002" s="46"/>
      <c r="N1002" s="44" t="s">
        <v>2690</v>
      </c>
      <c r="O1002" s="44" t="s">
        <v>1201</v>
      </c>
      <c r="P1002" s="44">
        <v>5</v>
      </c>
      <c r="Q1002" s="44" t="s">
        <v>51</v>
      </c>
      <c r="R1002" s="44" t="s">
        <v>52</v>
      </c>
      <c r="S1002" s="44">
        <v>0</v>
      </c>
      <c r="T1002" s="44">
        <v>0</v>
      </c>
      <c r="U1002" s="44" t="s">
        <v>620</v>
      </c>
      <c r="V1002" s="44" t="s">
        <v>2691</v>
      </c>
      <c r="W1002" s="44"/>
      <c r="X1002" s="44"/>
      <c r="Y1002" s="44"/>
      <c r="Z1002" s="44"/>
      <c r="AA1002" s="44"/>
      <c r="AB1002" s="44" t="s">
        <v>625</v>
      </c>
      <c r="AC1002" s="44" t="s">
        <v>626</v>
      </c>
      <c r="AD1002" s="44" t="s">
        <v>813</v>
      </c>
      <c r="AE1002" s="44" t="s">
        <v>550</v>
      </c>
      <c r="AF1002" s="11">
        <f t="shared" si="196"/>
        <v>0</v>
      </c>
      <c r="AG1002" s="11">
        <f t="shared" si="197"/>
        <v>0</v>
      </c>
      <c r="AH1002" s="11">
        <f t="shared" si="198"/>
        <v>0</v>
      </c>
      <c r="AI1002" s="11">
        <f t="shared" si="199"/>
        <v>0</v>
      </c>
      <c r="AJ1002" s="11">
        <f t="shared" si="200"/>
        <v>0</v>
      </c>
      <c r="AK1002" s="11">
        <f t="shared" si="201"/>
        <v>0</v>
      </c>
      <c r="AL1002" s="11" t="str">
        <f t="shared" si="202"/>
        <v/>
      </c>
      <c r="AM1002" s="11" t="str">
        <f t="shared" si="203"/>
        <v/>
      </c>
      <c r="AN1002" s="11" t="str">
        <f>IF(AND($O1002=$B$4,OR($Q1002="COMMUN",$Q1002=$D$4),$R1002="POS"),COUNTIFS($O$83:$O1002,$B$4,$Q$83:$Q1002,"COMMUN",$R$83:$R1002,"POS")+COUNTIFS($O$83:$O1002,$B$4,$Q$83:$Q1002,$D$4,$R$83:$R1002,"POS"),"")</f>
        <v/>
      </c>
      <c r="AO1002" s="11" t="str">
        <f t="shared" si="204"/>
        <v/>
      </c>
      <c r="AP1002" s="11" t="str">
        <f t="shared" si="205"/>
        <v/>
      </c>
      <c r="AQ1002" s="11">
        <f t="shared" si="206"/>
        <v>0</v>
      </c>
    </row>
    <row r="1003" spans="12:43" ht="21.95" customHeight="1">
      <c r="L1003" s="46"/>
      <c r="M1003" s="46"/>
      <c r="N1003" s="44" t="s">
        <v>2692</v>
      </c>
      <c r="O1003" s="44" t="s">
        <v>1204</v>
      </c>
      <c r="P1003" s="44">
        <v>1</v>
      </c>
      <c r="Q1003" s="44" t="s">
        <v>51</v>
      </c>
      <c r="R1003" s="44" t="s">
        <v>52</v>
      </c>
      <c r="S1003" s="44">
        <v>0</v>
      </c>
      <c r="T1003" s="44">
        <v>0</v>
      </c>
      <c r="U1003" s="44" t="s">
        <v>620</v>
      </c>
      <c r="V1003" s="44" t="s">
        <v>2693</v>
      </c>
      <c r="W1003" s="44"/>
      <c r="X1003" s="44"/>
      <c r="Y1003" s="44"/>
      <c r="Z1003" s="44"/>
      <c r="AA1003" s="44"/>
      <c r="AB1003" s="44" t="s">
        <v>625</v>
      </c>
      <c r="AC1003" s="44" t="s">
        <v>626</v>
      </c>
      <c r="AD1003" s="44" t="s">
        <v>813</v>
      </c>
      <c r="AE1003" s="44" t="s">
        <v>550</v>
      </c>
      <c r="AF1003" s="11">
        <f t="shared" si="196"/>
        <v>0</v>
      </c>
      <c r="AG1003" s="11">
        <f t="shared" si="197"/>
        <v>0</v>
      </c>
      <c r="AH1003" s="11">
        <f t="shared" si="198"/>
        <v>0</v>
      </c>
      <c r="AI1003" s="11">
        <f t="shared" si="199"/>
        <v>0</v>
      </c>
      <c r="AJ1003" s="11">
        <f t="shared" si="200"/>
        <v>0</v>
      </c>
      <c r="AK1003" s="11">
        <f t="shared" si="201"/>
        <v>0</v>
      </c>
      <c r="AL1003" s="11" t="str">
        <f t="shared" si="202"/>
        <v/>
      </c>
      <c r="AM1003" s="11" t="str">
        <f t="shared" si="203"/>
        <v/>
      </c>
      <c r="AN1003" s="11" t="str">
        <f>IF(AND($O1003=$B$4,OR($Q1003="COMMUN",$Q1003=$D$4),$R1003="POS"),COUNTIFS($O$83:$O1003,$B$4,$Q$83:$Q1003,"COMMUN",$R$83:$R1003,"POS")+COUNTIFS($O$83:$O1003,$B$4,$Q$83:$Q1003,$D$4,$R$83:$R1003,"POS"),"")</f>
        <v/>
      </c>
      <c r="AO1003" s="11" t="str">
        <f t="shared" si="204"/>
        <v/>
      </c>
      <c r="AP1003" s="11" t="str">
        <f t="shared" si="205"/>
        <v/>
      </c>
      <c r="AQ1003" s="11">
        <f t="shared" si="206"/>
        <v>0</v>
      </c>
    </row>
    <row r="1004" spans="12:43" ht="21.95" customHeight="1">
      <c r="L1004" s="46"/>
      <c r="M1004" s="46"/>
      <c r="N1004" s="44" t="s">
        <v>2694</v>
      </c>
      <c r="O1004" s="44" t="s">
        <v>1204</v>
      </c>
      <c r="P1004" s="44">
        <v>2</v>
      </c>
      <c r="Q1004" s="44" t="s">
        <v>51</v>
      </c>
      <c r="R1004" s="44" t="s">
        <v>52</v>
      </c>
      <c r="S1004" s="44">
        <v>0</v>
      </c>
      <c r="T1004" s="44">
        <v>0</v>
      </c>
      <c r="U1004" s="44" t="s">
        <v>620</v>
      </c>
      <c r="V1004" s="44" t="s">
        <v>2695</v>
      </c>
      <c r="W1004" s="44"/>
      <c r="X1004" s="44"/>
      <c r="Y1004" s="44"/>
      <c r="Z1004" s="44"/>
      <c r="AA1004" s="44"/>
      <c r="AB1004" s="44" t="s">
        <v>625</v>
      </c>
      <c r="AC1004" s="44" t="s">
        <v>626</v>
      </c>
      <c r="AD1004" s="44" t="s">
        <v>813</v>
      </c>
      <c r="AE1004" s="44" t="s">
        <v>550</v>
      </c>
      <c r="AF1004" s="11">
        <f t="shared" si="196"/>
        <v>0</v>
      </c>
      <c r="AG1004" s="11">
        <f t="shared" si="197"/>
        <v>0</v>
      </c>
      <c r="AH1004" s="11">
        <f t="shared" si="198"/>
        <v>0</v>
      </c>
      <c r="AI1004" s="11">
        <f t="shared" si="199"/>
        <v>0</v>
      </c>
      <c r="AJ1004" s="11">
        <f t="shared" si="200"/>
        <v>0</v>
      </c>
      <c r="AK1004" s="11">
        <f t="shared" si="201"/>
        <v>0</v>
      </c>
      <c r="AL1004" s="11" t="str">
        <f t="shared" si="202"/>
        <v/>
      </c>
      <c r="AM1004" s="11" t="str">
        <f t="shared" si="203"/>
        <v/>
      </c>
      <c r="AN1004" s="11" t="str">
        <f>IF(AND($O1004=$B$4,OR($Q1004="COMMUN",$Q1004=$D$4),$R1004="POS"),COUNTIFS($O$83:$O1004,$B$4,$Q$83:$Q1004,"COMMUN",$R$83:$R1004,"POS")+COUNTIFS($O$83:$O1004,$B$4,$Q$83:$Q1004,$D$4,$R$83:$R1004,"POS"),"")</f>
        <v/>
      </c>
      <c r="AO1004" s="11" t="str">
        <f t="shared" si="204"/>
        <v/>
      </c>
      <c r="AP1004" s="11" t="str">
        <f t="shared" si="205"/>
        <v/>
      </c>
      <c r="AQ1004" s="11">
        <f t="shared" si="206"/>
        <v>0</v>
      </c>
    </row>
    <row r="1005" spans="12:43" ht="21.95" customHeight="1">
      <c r="L1005" s="46"/>
      <c r="M1005" s="46"/>
      <c r="N1005" s="44" t="s">
        <v>2696</v>
      </c>
      <c r="O1005" s="44" t="s">
        <v>1204</v>
      </c>
      <c r="P1005" s="44">
        <v>3</v>
      </c>
      <c r="Q1005" s="44" t="s">
        <v>51</v>
      </c>
      <c r="R1005" s="44" t="s">
        <v>52</v>
      </c>
      <c r="S1005" s="44">
        <v>0</v>
      </c>
      <c r="T1005" s="44">
        <v>0</v>
      </c>
      <c r="U1005" s="44" t="s">
        <v>620</v>
      </c>
      <c r="V1005" s="44" t="s">
        <v>2697</v>
      </c>
      <c r="W1005" s="44"/>
      <c r="X1005" s="44"/>
      <c r="Y1005" s="44"/>
      <c r="Z1005" s="44"/>
      <c r="AA1005" s="44"/>
      <c r="AB1005" s="44" t="s">
        <v>625</v>
      </c>
      <c r="AC1005" s="44" t="s">
        <v>626</v>
      </c>
      <c r="AD1005" s="44" t="s">
        <v>813</v>
      </c>
      <c r="AE1005" s="44" t="s">
        <v>550</v>
      </c>
      <c r="AF1005" s="11">
        <f t="shared" si="196"/>
        <v>0</v>
      </c>
      <c r="AG1005" s="11">
        <f t="shared" si="197"/>
        <v>0</v>
      </c>
      <c r="AH1005" s="11">
        <f t="shared" si="198"/>
        <v>0</v>
      </c>
      <c r="AI1005" s="11">
        <f t="shared" si="199"/>
        <v>0</v>
      </c>
      <c r="AJ1005" s="11">
        <f t="shared" si="200"/>
        <v>0</v>
      </c>
      <c r="AK1005" s="11">
        <f t="shared" si="201"/>
        <v>0</v>
      </c>
      <c r="AL1005" s="11" t="str">
        <f t="shared" si="202"/>
        <v/>
      </c>
      <c r="AM1005" s="11" t="str">
        <f t="shared" si="203"/>
        <v/>
      </c>
      <c r="AN1005" s="11" t="str">
        <f>IF(AND($O1005=$B$4,OR($Q1005="COMMUN",$Q1005=$D$4),$R1005="POS"),COUNTIFS($O$83:$O1005,$B$4,$Q$83:$Q1005,"COMMUN",$R$83:$R1005,"POS")+COUNTIFS($O$83:$O1005,$B$4,$Q$83:$Q1005,$D$4,$R$83:$R1005,"POS"),"")</f>
        <v/>
      </c>
      <c r="AO1005" s="11" t="str">
        <f t="shared" si="204"/>
        <v/>
      </c>
      <c r="AP1005" s="11" t="str">
        <f t="shared" si="205"/>
        <v/>
      </c>
      <c r="AQ1005" s="11">
        <f t="shared" si="206"/>
        <v>0</v>
      </c>
    </row>
    <row r="1006" spans="12:43" ht="21.95" customHeight="1">
      <c r="L1006" s="46"/>
      <c r="M1006" s="46"/>
      <c r="N1006" s="44" t="s">
        <v>2698</v>
      </c>
      <c r="O1006" s="44" t="s">
        <v>1204</v>
      </c>
      <c r="P1006" s="44">
        <v>4</v>
      </c>
      <c r="Q1006" s="44" t="s">
        <v>51</v>
      </c>
      <c r="R1006" s="44" t="s">
        <v>52</v>
      </c>
      <c r="S1006" s="44">
        <v>0</v>
      </c>
      <c r="T1006" s="44">
        <v>0</v>
      </c>
      <c r="U1006" s="44" t="s">
        <v>620</v>
      </c>
      <c r="V1006" s="44" t="s">
        <v>2699</v>
      </c>
      <c r="W1006" s="44"/>
      <c r="X1006" s="44"/>
      <c r="Y1006" s="44"/>
      <c r="Z1006" s="44"/>
      <c r="AA1006" s="44"/>
      <c r="AB1006" s="44" t="s">
        <v>625</v>
      </c>
      <c r="AC1006" s="44" t="s">
        <v>626</v>
      </c>
      <c r="AD1006" s="44" t="s">
        <v>813</v>
      </c>
      <c r="AE1006" s="44" t="s">
        <v>550</v>
      </c>
      <c r="AF1006" s="11">
        <f t="shared" si="196"/>
        <v>0</v>
      </c>
      <c r="AG1006" s="11">
        <f t="shared" si="197"/>
        <v>0</v>
      </c>
      <c r="AH1006" s="11">
        <f t="shared" si="198"/>
        <v>0</v>
      </c>
      <c r="AI1006" s="11">
        <f t="shared" si="199"/>
        <v>0</v>
      </c>
      <c r="AJ1006" s="11">
        <f t="shared" si="200"/>
        <v>0</v>
      </c>
      <c r="AK1006" s="11">
        <f t="shared" si="201"/>
        <v>0</v>
      </c>
      <c r="AL1006" s="11" t="str">
        <f t="shared" si="202"/>
        <v/>
      </c>
      <c r="AM1006" s="11" t="str">
        <f t="shared" si="203"/>
        <v/>
      </c>
      <c r="AN1006" s="11" t="str">
        <f>IF(AND($O1006=$B$4,OR($Q1006="COMMUN",$Q1006=$D$4),$R1006="POS"),COUNTIFS($O$83:$O1006,$B$4,$Q$83:$Q1006,"COMMUN",$R$83:$R1006,"POS")+COUNTIFS($O$83:$O1006,$B$4,$Q$83:$Q1006,$D$4,$R$83:$R1006,"POS"),"")</f>
        <v/>
      </c>
      <c r="AO1006" s="11" t="str">
        <f t="shared" si="204"/>
        <v/>
      </c>
      <c r="AP1006" s="11" t="str">
        <f t="shared" si="205"/>
        <v/>
      </c>
      <c r="AQ1006" s="11">
        <f t="shared" si="206"/>
        <v>0</v>
      </c>
    </row>
    <row r="1007" spans="12:43" ht="21.95" customHeight="1">
      <c r="L1007" s="46"/>
      <c r="M1007" s="46"/>
      <c r="N1007" s="44" t="s">
        <v>2700</v>
      </c>
      <c r="O1007" s="44" t="s">
        <v>1204</v>
      </c>
      <c r="P1007" s="44">
        <v>5</v>
      </c>
      <c r="Q1007" s="44" t="s">
        <v>51</v>
      </c>
      <c r="R1007" s="44" t="s">
        <v>52</v>
      </c>
      <c r="S1007" s="44">
        <v>0</v>
      </c>
      <c r="T1007" s="44">
        <v>0</v>
      </c>
      <c r="U1007" s="44" t="s">
        <v>620</v>
      </c>
      <c r="V1007" s="44" t="s">
        <v>2701</v>
      </c>
      <c r="W1007" s="44"/>
      <c r="X1007" s="44"/>
      <c r="Y1007" s="44"/>
      <c r="Z1007" s="44"/>
      <c r="AA1007" s="44"/>
      <c r="AB1007" s="44" t="s">
        <v>625</v>
      </c>
      <c r="AC1007" s="44" t="s">
        <v>626</v>
      </c>
      <c r="AD1007" s="44" t="s">
        <v>813</v>
      </c>
      <c r="AE1007" s="44" t="s">
        <v>550</v>
      </c>
      <c r="AF1007" s="11">
        <f t="shared" si="196"/>
        <v>0</v>
      </c>
      <c r="AG1007" s="11">
        <f t="shared" si="197"/>
        <v>0</v>
      </c>
      <c r="AH1007" s="11">
        <f t="shared" si="198"/>
        <v>0</v>
      </c>
      <c r="AI1007" s="11">
        <f t="shared" si="199"/>
        <v>0</v>
      </c>
      <c r="AJ1007" s="11">
        <f t="shared" si="200"/>
        <v>0</v>
      </c>
      <c r="AK1007" s="11">
        <f t="shared" si="201"/>
        <v>0</v>
      </c>
      <c r="AL1007" s="11" t="str">
        <f t="shared" si="202"/>
        <v/>
      </c>
      <c r="AM1007" s="11" t="str">
        <f t="shared" si="203"/>
        <v/>
      </c>
      <c r="AN1007" s="11" t="str">
        <f>IF(AND($O1007=$B$4,OR($Q1007="COMMUN",$Q1007=$D$4),$R1007="POS"),COUNTIFS($O$83:$O1007,$B$4,$Q$83:$Q1007,"COMMUN",$R$83:$R1007,"POS")+COUNTIFS($O$83:$O1007,$B$4,$Q$83:$Q1007,$D$4,$R$83:$R1007,"POS"),"")</f>
        <v/>
      </c>
      <c r="AO1007" s="11" t="str">
        <f t="shared" si="204"/>
        <v/>
      </c>
      <c r="AP1007" s="11" t="str">
        <f t="shared" si="205"/>
        <v/>
      </c>
      <c r="AQ1007" s="11">
        <f t="shared" si="206"/>
        <v>0</v>
      </c>
    </row>
    <row r="1008" spans="12:43" ht="21.95" customHeight="1">
      <c r="L1008" s="46"/>
      <c r="M1008" s="46"/>
      <c r="N1008" s="44" t="s">
        <v>2702</v>
      </c>
      <c r="O1008" s="44" t="s">
        <v>1207</v>
      </c>
      <c r="P1008" s="44">
        <v>1</v>
      </c>
      <c r="Q1008" s="44" t="s">
        <v>51</v>
      </c>
      <c r="R1008" s="44" t="s">
        <v>52</v>
      </c>
      <c r="S1008" s="44">
        <v>0</v>
      </c>
      <c r="T1008" s="44">
        <v>0</v>
      </c>
      <c r="U1008" s="44" t="s">
        <v>620</v>
      </c>
      <c r="V1008" s="44" t="s">
        <v>2703</v>
      </c>
      <c r="W1008" s="44"/>
      <c r="X1008" s="44"/>
      <c r="Y1008" s="44"/>
      <c r="Z1008" s="44"/>
      <c r="AA1008" s="44"/>
      <c r="AB1008" s="44" t="s">
        <v>625</v>
      </c>
      <c r="AC1008" s="44" t="s">
        <v>626</v>
      </c>
      <c r="AD1008" s="44" t="s">
        <v>813</v>
      </c>
      <c r="AE1008" s="44" t="s">
        <v>550</v>
      </c>
      <c r="AF1008" s="11">
        <f t="shared" si="196"/>
        <v>0</v>
      </c>
      <c r="AG1008" s="11">
        <f t="shared" si="197"/>
        <v>0</v>
      </c>
      <c r="AH1008" s="11">
        <f t="shared" si="198"/>
        <v>0</v>
      </c>
      <c r="AI1008" s="11">
        <f t="shared" si="199"/>
        <v>0</v>
      </c>
      <c r="AJ1008" s="11">
        <f t="shared" si="200"/>
        <v>0</v>
      </c>
      <c r="AK1008" s="11">
        <f t="shared" si="201"/>
        <v>0</v>
      </c>
      <c r="AL1008" s="11" t="str">
        <f t="shared" si="202"/>
        <v/>
      </c>
      <c r="AM1008" s="11" t="str">
        <f t="shared" si="203"/>
        <v/>
      </c>
      <c r="AN1008" s="11" t="str">
        <f>IF(AND($O1008=$B$4,OR($Q1008="COMMUN",$Q1008=$D$4),$R1008="POS"),COUNTIFS($O$83:$O1008,$B$4,$Q$83:$Q1008,"COMMUN",$R$83:$R1008,"POS")+COUNTIFS($O$83:$O1008,$B$4,$Q$83:$Q1008,$D$4,$R$83:$R1008,"POS"),"")</f>
        <v/>
      </c>
      <c r="AO1008" s="11" t="str">
        <f t="shared" si="204"/>
        <v/>
      </c>
      <c r="AP1008" s="11" t="str">
        <f t="shared" si="205"/>
        <v/>
      </c>
      <c r="AQ1008" s="11">
        <f t="shared" si="206"/>
        <v>0</v>
      </c>
    </row>
    <row r="1009" spans="12:43" ht="21.95" customHeight="1">
      <c r="L1009" s="46"/>
      <c r="M1009" s="46"/>
      <c r="N1009" s="44" t="s">
        <v>2704</v>
      </c>
      <c r="O1009" s="44" t="s">
        <v>1207</v>
      </c>
      <c r="P1009" s="44">
        <v>2</v>
      </c>
      <c r="Q1009" s="44" t="s">
        <v>51</v>
      </c>
      <c r="R1009" s="44" t="s">
        <v>52</v>
      </c>
      <c r="S1009" s="44">
        <v>0</v>
      </c>
      <c r="T1009" s="44">
        <v>0</v>
      </c>
      <c r="U1009" s="44" t="s">
        <v>620</v>
      </c>
      <c r="V1009" s="44" t="s">
        <v>2705</v>
      </c>
      <c r="W1009" s="44"/>
      <c r="X1009" s="44"/>
      <c r="Y1009" s="44"/>
      <c r="Z1009" s="44"/>
      <c r="AA1009" s="44"/>
      <c r="AB1009" s="44" t="s">
        <v>625</v>
      </c>
      <c r="AC1009" s="44" t="s">
        <v>626</v>
      </c>
      <c r="AD1009" s="44" t="s">
        <v>813</v>
      </c>
      <c r="AE1009" s="44" t="s">
        <v>550</v>
      </c>
      <c r="AF1009" s="11">
        <f t="shared" si="196"/>
        <v>0</v>
      </c>
      <c r="AG1009" s="11">
        <f t="shared" si="197"/>
        <v>0</v>
      </c>
      <c r="AH1009" s="11">
        <f t="shared" si="198"/>
        <v>0</v>
      </c>
      <c r="AI1009" s="11">
        <f t="shared" si="199"/>
        <v>0</v>
      </c>
      <c r="AJ1009" s="11">
        <f t="shared" si="200"/>
        <v>0</v>
      </c>
      <c r="AK1009" s="11">
        <f t="shared" si="201"/>
        <v>0</v>
      </c>
      <c r="AL1009" s="11" t="str">
        <f t="shared" si="202"/>
        <v/>
      </c>
      <c r="AM1009" s="11" t="str">
        <f t="shared" si="203"/>
        <v/>
      </c>
      <c r="AN1009" s="11" t="str">
        <f>IF(AND($O1009=$B$4,OR($Q1009="COMMUN",$Q1009=$D$4),$R1009="POS"),COUNTIFS($O$83:$O1009,$B$4,$Q$83:$Q1009,"COMMUN",$R$83:$R1009,"POS")+COUNTIFS($O$83:$O1009,$B$4,$Q$83:$Q1009,$D$4,$R$83:$R1009,"POS"),"")</f>
        <v/>
      </c>
      <c r="AO1009" s="11" t="str">
        <f t="shared" si="204"/>
        <v/>
      </c>
      <c r="AP1009" s="11" t="str">
        <f t="shared" si="205"/>
        <v/>
      </c>
      <c r="AQ1009" s="11">
        <f t="shared" si="206"/>
        <v>0</v>
      </c>
    </row>
    <row r="1010" spans="12:43" ht="21.95" customHeight="1">
      <c r="L1010" s="46"/>
      <c r="M1010" s="46"/>
      <c r="N1010" s="44" t="s">
        <v>2706</v>
      </c>
      <c r="O1010" s="44" t="s">
        <v>1207</v>
      </c>
      <c r="P1010" s="44">
        <v>3</v>
      </c>
      <c r="Q1010" s="44" t="s">
        <v>51</v>
      </c>
      <c r="R1010" s="44" t="s">
        <v>52</v>
      </c>
      <c r="S1010" s="44">
        <v>0</v>
      </c>
      <c r="T1010" s="44">
        <v>0</v>
      </c>
      <c r="U1010" s="44" t="s">
        <v>620</v>
      </c>
      <c r="V1010" s="44" t="s">
        <v>2707</v>
      </c>
      <c r="W1010" s="44"/>
      <c r="X1010" s="44"/>
      <c r="Y1010" s="44"/>
      <c r="Z1010" s="44"/>
      <c r="AA1010" s="44"/>
      <c r="AB1010" s="44" t="s">
        <v>625</v>
      </c>
      <c r="AC1010" s="44" t="s">
        <v>626</v>
      </c>
      <c r="AD1010" s="44" t="s">
        <v>813</v>
      </c>
      <c r="AE1010" s="44" t="s">
        <v>550</v>
      </c>
      <c r="AF1010" s="11">
        <f t="shared" si="196"/>
        <v>0</v>
      </c>
      <c r="AG1010" s="11">
        <f t="shared" si="197"/>
        <v>0</v>
      </c>
      <c r="AH1010" s="11">
        <f t="shared" si="198"/>
        <v>0</v>
      </c>
      <c r="AI1010" s="11">
        <f t="shared" si="199"/>
        <v>0</v>
      </c>
      <c r="AJ1010" s="11">
        <f t="shared" si="200"/>
        <v>0</v>
      </c>
      <c r="AK1010" s="11">
        <f t="shared" si="201"/>
        <v>0</v>
      </c>
      <c r="AL1010" s="11" t="str">
        <f t="shared" si="202"/>
        <v/>
      </c>
      <c r="AM1010" s="11" t="str">
        <f t="shared" si="203"/>
        <v/>
      </c>
      <c r="AN1010" s="11" t="str">
        <f>IF(AND($O1010=$B$4,OR($Q1010="COMMUN",$Q1010=$D$4),$R1010="POS"),COUNTIFS($O$83:$O1010,$B$4,$Q$83:$Q1010,"COMMUN",$R$83:$R1010,"POS")+COUNTIFS($O$83:$O1010,$B$4,$Q$83:$Q1010,$D$4,$R$83:$R1010,"POS"),"")</f>
        <v/>
      </c>
      <c r="AO1010" s="11" t="str">
        <f t="shared" si="204"/>
        <v/>
      </c>
      <c r="AP1010" s="11" t="str">
        <f t="shared" si="205"/>
        <v/>
      </c>
      <c r="AQ1010" s="11">
        <f t="shared" si="206"/>
        <v>0</v>
      </c>
    </row>
    <row r="1011" spans="12:43" ht="21.95" customHeight="1">
      <c r="L1011" s="46"/>
      <c r="M1011" s="46"/>
      <c r="N1011" s="44" t="s">
        <v>2708</v>
      </c>
      <c r="O1011" s="44" t="s">
        <v>1207</v>
      </c>
      <c r="P1011" s="44">
        <v>4</v>
      </c>
      <c r="Q1011" s="44" t="s">
        <v>51</v>
      </c>
      <c r="R1011" s="44" t="s">
        <v>52</v>
      </c>
      <c r="S1011" s="44">
        <v>0</v>
      </c>
      <c r="T1011" s="44">
        <v>0</v>
      </c>
      <c r="U1011" s="44" t="s">
        <v>620</v>
      </c>
      <c r="V1011" s="44" t="s">
        <v>2709</v>
      </c>
      <c r="W1011" s="44"/>
      <c r="X1011" s="44"/>
      <c r="Y1011" s="44"/>
      <c r="Z1011" s="44"/>
      <c r="AA1011" s="44"/>
      <c r="AB1011" s="44" t="s">
        <v>625</v>
      </c>
      <c r="AC1011" s="44" t="s">
        <v>626</v>
      </c>
      <c r="AD1011" s="44" t="s">
        <v>813</v>
      </c>
      <c r="AE1011" s="44" t="s">
        <v>550</v>
      </c>
      <c r="AF1011" s="11">
        <f t="shared" si="196"/>
        <v>0</v>
      </c>
      <c r="AG1011" s="11">
        <f t="shared" si="197"/>
        <v>0</v>
      </c>
      <c r="AH1011" s="11">
        <f t="shared" si="198"/>
        <v>0</v>
      </c>
      <c r="AI1011" s="11">
        <f t="shared" si="199"/>
        <v>0</v>
      </c>
      <c r="AJ1011" s="11">
        <f t="shared" si="200"/>
        <v>0</v>
      </c>
      <c r="AK1011" s="11">
        <f t="shared" si="201"/>
        <v>0</v>
      </c>
      <c r="AL1011" s="11" t="str">
        <f t="shared" si="202"/>
        <v/>
      </c>
      <c r="AM1011" s="11" t="str">
        <f t="shared" si="203"/>
        <v/>
      </c>
      <c r="AN1011" s="11" t="str">
        <f>IF(AND($O1011=$B$4,OR($Q1011="COMMUN",$Q1011=$D$4),$R1011="POS"),COUNTIFS($O$83:$O1011,$B$4,$Q$83:$Q1011,"COMMUN",$R$83:$R1011,"POS")+COUNTIFS($O$83:$O1011,$B$4,$Q$83:$Q1011,$D$4,$R$83:$R1011,"POS"),"")</f>
        <v/>
      </c>
      <c r="AO1011" s="11" t="str">
        <f t="shared" si="204"/>
        <v/>
      </c>
      <c r="AP1011" s="11" t="str">
        <f t="shared" si="205"/>
        <v/>
      </c>
      <c r="AQ1011" s="11">
        <f t="shared" si="206"/>
        <v>0</v>
      </c>
    </row>
    <row r="1012" spans="12:43" ht="21.95" customHeight="1">
      <c r="L1012" s="46"/>
      <c r="M1012" s="46"/>
      <c r="N1012" s="44" t="s">
        <v>2710</v>
      </c>
      <c r="O1012" s="44" t="s">
        <v>1207</v>
      </c>
      <c r="P1012" s="44">
        <v>5</v>
      </c>
      <c r="Q1012" s="44" t="s">
        <v>51</v>
      </c>
      <c r="R1012" s="44" t="s">
        <v>52</v>
      </c>
      <c r="S1012" s="44">
        <v>0</v>
      </c>
      <c r="T1012" s="44">
        <v>0</v>
      </c>
      <c r="U1012" s="44" t="s">
        <v>620</v>
      </c>
      <c r="V1012" s="44" t="s">
        <v>2711</v>
      </c>
      <c r="W1012" s="44"/>
      <c r="X1012" s="44"/>
      <c r="Y1012" s="44"/>
      <c r="Z1012" s="44"/>
      <c r="AA1012" s="44"/>
      <c r="AB1012" s="44" t="s">
        <v>625</v>
      </c>
      <c r="AC1012" s="44" t="s">
        <v>626</v>
      </c>
      <c r="AD1012" s="44" t="s">
        <v>813</v>
      </c>
      <c r="AE1012" s="44" t="s">
        <v>550</v>
      </c>
      <c r="AF1012" s="11">
        <f t="shared" si="196"/>
        <v>0</v>
      </c>
      <c r="AG1012" s="11">
        <f t="shared" si="197"/>
        <v>0</v>
      </c>
      <c r="AH1012" s="11">
        <f t="shared" si="198"/>
        <v>0</v>
      </c>
      <c r="AI1012" s="11">
        <f t="shared" si="199"/>
        <v>0</v>
      </c>
      <c r="AJ1012" s="11">
        <f t="shared" si="200"/>
        <v>0</v>
      </c>
      <c r="AK1012" s="11">
        <f t="shared" si="201"/>
        <v>0</v>
      </c>
      <c r="AL1012" s="11" t="str">
        <f t="shared" si="202"/>
        <v/>
      </c>
      <c r="AM1012" s="11" t="str">
        <f t="shared" si="203"/>
        <v/>
      </c>
      <c r="AN1012" s="11" t="str">
        <f>IF(AND($O1012=$B$4,OR($Q1012="COMMUN",$Q1012=$D$4),$R1012="POS"),COUNTIFS($O$83:$O1012,$B$4,$Q$83:$Q1012,"COMMUN",$R$83:$R1012,"POS")+COUNTIFS($O$83:$O1012,$B$4,$Q$83:$Q1012,$D$4,$R$83:$R1012,"POS"),"")</f>
        <v/>
      </c>
      <c r="AO1012" s="11" t="str">
        <f t="shared" si="204"/>
        <v/>
      </c>
      <c r="AP1012" s="11" t="str">
        <f t="shared" si="205"/>
        <v/>
      </c>
      <c r="AQ1012" s="11">
        <f t="shared" si="206"/>
        <v>0</v>
      </c>
    </row>
    <row r="1013" spans="12:43" ht="21.95" customHeight="1">
      <c r="L1013" s="46"/>
      <c r="M1013" s="46"/>
      <c r="N1013" s="44" t="s">
        <v>2712</v>
      </c>
      <c r="O1013" s="44" t="s">
        <v>1210</v>
      </c>
      <c r="P1013" s="44">
        <v>1</v>
      </c>
      <c r="Q1013" s="44" t="s">
        <v>51</v>
      </c>
      <c r="R1013" s="44" t="s">
        <v>52</v>
      </c>
      <c r="S1013" s="44">
        <v>0</v>
      </c>
      <c r="T1013" s="44">
        <v>0</v>
      </c>
      <c r="U1013" s="44" t="s">
        <v>620</v>
      </c>
      <c r="V1013" s="44" t="s">
        <v>2713</v>
      </c>
      <c r="W1013" s="44"/>
      <c r="X1013" s="44"/>
      <c r="Y1013" s="44"/>
      <c r="Z1013" s="44"/>
      <c r="AA1013" s="44"/>
      <c r="AB1013" s="44" t="s">
        <v>625</v>
      </c>
      <c r="AC1013" s="44" t="s">
        <v>626</v>
      </c>
      <c r="AD1013" s="44" t="s">
        <v>813</v>
      </c>
      <c r="AE1013" s="44" t="s">
        <v>550</v>
      </c>
      <c r="AF1013" s="11">
        <f t="shared" si="196"/>
        <v>0</v>
      </c>
      <c r="AG1013" s="11">
        <f t="shared" si="197"/>
        <v>0</v>
      </c>
      <c r="AH1013" s="11">
        <f t="shared" si="198"/>
        <v>0</v>
      </c>
      <c r="AI1013" s="11">
        <f t="shared" si="199"/>
        <v>0</v>
      </c>
      <c r="AJ1013" s="11">
        <f t="shared" si="200"/>
        <v>0</v>
      </c>
      <c r="AK1013" s="11">
        <f t="shared" si="201"/>
        <v>0</v>
      </c>
      <c r="AL1013" s="11" t="str">
        <f t="shared" si="202"/>
        <v/>
      </c>
      <c r="AM1013" s="11" t="str">
        <f t="shared" si="203"/>
        <v/>
      </c>
      <c r="AN1013" s="11" t="str">
        <f>IF(AND($O1013=$B$4,OR($Q1013="COMMUN",$Q1013=$D$4),$R1013="POS"),COUNTIFS($O$83:$O1013,$B$4,$Q$83:$Q1013,"COMMUN",$R$83:$R1013,"POS")+COUNTIFS($O$83:$O1013,$B$4,$Q$83:$Q1013,$D$4,$R$83:$R1013,"POS"),"")</f>
        <v/>
      </c>
      <c r="AO1013" s="11" t="str">
        <f t="shared" si="204"/>
        <v/>
      </c>
      <c r="AP1013" s="11" t="str">
        <f t="shared" si="205"/>
        <v/>
      </c>
      <c r="AQ1013" s="11">
        <f t="shared" si="206"/>
        <v>0</v>
      </c>
    </row>
    <row r="1014" spans="12:43" ht="21.95" customHeight="1">
      <c r="L1014" s="46"/>
      <c r="M1014" s="46"/>
      <c r="N1014" s="44" t="s">
        <v>2714</v>
      </c>
      <c r="O1014" s="44" t="s">
        <v>1210</v>
      </c>
      <c r="P1014" s="44">
        <v>2</v>
      </c>
      <c r="Q1014" s="44" t="s">
        <v>51</v>
      </c>
      <c r="R1014" s="44" t="s">
        <v>52</v>
      </c>
      <c r="S1014" s="44">
        <v>0</v>
      </c>
      <c r="T1014" s="44">
        <v>0</v>
      </c>
      <c r="U1014" s="44" t="s">
        <v>620</v>
      </c>
      <c r="V1014" s="44" t="s">
        <v>2715</v>
      </c>
      <c r="W1014" s="44"/>
      <c r="X1014" s="44"/>
      <c r="Y1014" s="44"/>
      <c r="Z1014" s="44"/>
      <c r="AA1014" s="44"/>
      <c r="AB1014" s="44" t="s">
        <v>625</v>
      </c>
      <c r="AC1014" s="44" t="s">
        <v>626</v>
      </c>
      <c r="AD1014" s="44" t="s">
        <v>813</v>
      </c>
      <c r="AE1014" s="44" t="s">
        <v>550</v>
      </c>
      <c r="AF1014" s="11">
        <f t="shared" si="196"/>
        <v>0</v>
      </c>
      <c r="AG1014" s="11">
        <f t="shared" si="197"/>
        <v>0</v>
      </c>
      <c r="AH1014" s="11">
        <f t="shared" si="198"/>
        <v>0</v>
      </c>
      <c r="AI1014" s="11">
        <f t="shared" si="199"/>
        <v>0</v>
      </c>
      <c r="AJ1014" s="11">
        <f t="shared" si="200"/>
        <v>0</v>
      </c>
      <c r="AK1014" s="11">
        <f t="shared" si="201"/>
        <v>0</v>
      </c>
      <c r="AL1014" s="11" t="str">
        <f t="shared" si="202"/>
        <v/>
      </c>
      <c r="AM1014" s="11" t="str">
        <f t="shared" si="203"/>
        <v/>
      </c>
      <c r="AN1014" s="11" t="str">
        <f>IF(AND($O1014=$B$4,OR($Q1014="COMMUN",$Q1014=$D$4),$R1014="POS"),COUNTIFS($O$83:$O1014,$B$4,$Q$83:$Q1014,"COMMUN",$R$83:$R1014,"POS")+COUNTIFS($O$83:$O1014,$B$4,$Q$83:$Q1014,$D$4,$R$83:$R1014,"POS"),"")</f>
        <v/>
      </c>
      <c r="AO1014" s="11" t="str">
        <f t="shared" si="204"/>
        <v/>
      </c>
      <c r="AP1014" s="11" t="str">
        <f t="shared" si="205"/>
        <v/>
      </c>
      <c r="AQ1014" s="11">
        <f t="shared" si="206"/>
        <v>0</v>
      </c>
    </row>
    <row r="1015" spans="12:43" ht="21.95" customHeight="1">
      <c r="L1015" s="46"/>
      <c r="M1015" s="46"/>
      <c r="N1015" s="44" t="s">
        <v>2716</v>
      </c>
      <c r="O1015" s="44" t="s">
        <v>1210</v>
      </c>
      <c r="P1015" s="44">
        <v>3</v>
      </c>
      <c r="Q1015" s="44" t="s">
        <v>51</v>
      </c>
      <c r="R1015" s="44" t="s">
        <v>52</v>
      </c>
      <c r="S1015" s="44">
        <v>0</v>
      </c>
      <c r="T1015" s="44">
        <v>0</v>
      </c>
      <c r="U1015" s="44" t="s">
        <v>620</v>
      </c>
      <c r="V1015" s="44" t="s">
        <v>2717</v>
      </c>
      <c r="W1015" s="44"/>
      <c r="X1015" s="44"/>
      <c r="Y1015" s="44"/>
      <c r="Z1015" s="44"/>
      <c r="AA1015" s="44"/>
      <c r="AB1015" s="44" t="s">
        <v>625</v>
      </c>
      <c r="AC1015" s="44" t="s">
        <v>626</v>
      </c>
      <c r="AD1015" s="44" t="s">
        <v>813</v>
      </c>
      <c r="AE1015" s="44" t="s">
        <v>550</v>
      </c>
      <c r="AF1015" s="11">
        <f t="shared" si="196"/>
        <v>0</v>
      </c>
      <c r="AG1015" s="11">
        <f t="shared" si="197"/>
        <v>0</v>
      </c>
      <c r="AH1015" s="11">
        <f t="shared" si="198"/>
        <v>0</v>
      </c>
      <c r="AI1015" s="11">
        <f t="shared" si="199"/>
        <v>0</v>
      </c>
      <c r="AJ1015" s="11">
        <f t="shared" si="200"/>
        <v>0</v>
      </c>
      <c r="AK1015" s="11">
        <f t="shared" si="201"/>
        <v>0</v>
      </c>
      <c r="AL1015" s="11" t="str">
        <f t="shared" si="202"/>
        <v/>
      </c>
      <c r="AM1015" s="11" t="str">
        <f t="shared" si="203"/>
        <v/>
      </c>
      <c r="AN1015" s="11" t="str">
        <f>IF(AND($O1015=$B$4,OR($Q1015="COMMUN",$Q1015=$D$4),$R1015="POS"),COUNTIFS($O$83:$O1015,$B$4,$Q$83:$Q1015,"COMMUN",$R$83:$R1015,"POS")+COUNTIFS($O$83:$O1015,$B$4,$Q$83:$Q1015,$D$4,$R$83:$R1015,"POS"),"")</f>
        <v/>
      </c>
      <c r="AO1015" s="11" t="str">
        <f t="shared" si="204"/>
        <v/>
      </c>
      <c r="AP1015" s="11" t="str">
        <f t="shared" si="205"/>
        <v/>
      </c>
      <c r="AQ1015" s="11">
        <f t="shared" si="206"/>
        <v>0</v>
      </c>
    </row>
    <row r="1016" spans="12:43" ht="21.95" customHeight="1">
      <c r="L1016" s="46"/>
      <c r="M1016" s="46"/>
      <c r="N1016" s="44" t="s">
        <v>2718</v>
      </c>
      <c r="O1016" s="44" t="s">
        <v>1210</v>
      </c>
      <c r="P1016" s="44">
        <v>4</v>
      </c>
      <c r="Q1016" s="44" t="s">
        <v>51</v>
      </c>
      <c r="R1016" s="44" t="s">
        <v>52</v>
      </c>
      <c r="S1016" s="44">
        <v>0</v>
      </c>
      <c r="T1016" s="44">
        <v>0</v>
      </c>
      <c r="U1016" s="44" t="s">
        <v>620</v>
      </c>
      <c r="V1016" s="44" t="s">
        <v>2719</v>
      </c>
      <c r="W1016" s="44"/>
      <c r="X1016" s="44"/>
      <c r="Y1016" s="44"/>
      <c r="Z1016" s="44"/>
      <c r="AA1016" s="44"/>
      <c r="AB1016" s="44" t="s">
        <v>625</v>
      </c>
      <c r="AC1016" s="44" t="s">
        <v>626</v>
      </c>
      <c r="AD1016" s="44" t="s">
        <v>813</v>
      </c>
      <c r="AE1016" s="44" t="s">
        <v>550</v>
      </c>
      <c r="AF1016" s="11">
        <f t="shared" si="196"/>
        <v>0</v>
      </c>
      <c r="AG1016" s="11">
        <f t="shared" si="197"/>
        <v>0</v>
      </c>
      <c r="AH1016" s="11">
        <f t="shared" si="198"/>
        <v>0</v>
      </c>
      <c r="AI1016" s="11">
        <f t="shared" si="199"/>
        <v>0</v>
      </c>
      <c r="AJ1016" s="11">
        <f t="shared" si="200"/>
        <v>0</v>
      </c>
      <c r="AK1016" s="11">
        <f t="shared" si="201"/>
        <v>0</v>
      </c>
      <c r="AL1016" s="11" t="str">
        <f t="shared" si="202"/>
        <v/>
      </c>
      <c r="AM1016" s="11" t="str">
        <f t="shared" si="203"/>
        <v/>
      </c>
      <c r="AN1016" s="11" t="str">
        <f>IF(AND($O1016=$B$4,OR($Q1016="COMMUN",$Q1016=$D$4),$R1016="POS"),COUNTIFS($O$83:$O1016,$B$4,$Q$83:$Q1016,"COMMUN",$R$83:$R1016,"POS")+COUNTIFS($O$83:$O1016,$B$4,$Q$83:$Q1016,$D$4,$R$83:$R1016,"POS"),"")</f>
        <v/>
      </c>
      <c r="AO1016" s="11" t="str">
        <f t="shared" si="204"/>
        <v/>
      </c>
      <c r="AP1016" s="11" t="str">
        <f t="shared" si="205"/>
        <v/>
      </c>
      <c r="AQ1016" s="11">
        <f t="shared" si="206"/>
        <v>0</v>
      </c>
    </row>
    <row r="1017" spans="12:43" ht="21.95" customHeight="1">
      <c r="L1017" s="46"/>
      <c r="M1017" s="46"/>
      <c r="N1017" s="44" t="s">
        <v>2720</v>
      </c>
      <c r="O1017" s="44" t="s">
        <v>1210</v>
      </c>
      <c r="P1017" s="44">
        <v>5</v>
      </c>
      <c r="Q1017" s="44" t="s">
        <v>51</v>
      </c>
      <c r="R1017" s="44" t="s">
        <v>52</v>
      </c>
      <c r="S1017" s="44">
        <v>0</v>
      </c>
      <c r="T1017" s="44">
        <v>0</v>
      </c>
      <c r="U1017" s="44" t="s">
        <v>620</v>
      </c>
      <c r="V1017" s="44" t="s">
        <v>2721</v>
      </c>
      <c r="W1017" s="44"/>
      <c r="X1017" s="44"/>
      <c r="Y1017" s="44"/>
      <c r="Z1017" s="44"/>
      <c r="AA1017" s="44"/>
      <c r="AB1017" s="44" t="s">
        <v>625</v>
      </c>
      <c r="AC1017" s="44" t="s">
        <v>626</v>
      </c>
      <c r="AD1017" s="44" t="s">
        <v>813</v>
      </c>
      <c r="AE1017" s="44" t="s">
        <v>550</v>
      </c>
      <c r="AF1017" s="11">
        <f t="shared" si="196"/>
        <v>0</v>
      </c>
      <c r="AG1017" s="11">
        <f t="shared" si="197"/>
        <v>0</v>
      </c>
      <c r="AH1017" s="11">
        <f t="shared" si="198"/>
        <v>0</v>
      </c>
      <c r="AI1017" s="11">
        <f t="shared" si="199"/>
        <v>0</v>
      </c>
      <c r="AJ1017" s="11">
        <f t="shared" si="200"/>
        <v>0</v>
      </c>
      <c r="AK1017" s="11">
        <f t="shared" si="201"/>
        <v>0</v>
      </c>
      <c r="AL1017" s="11" t="str">
        <f t="shared" si="202"/>
        <v/>
      </c>
      <c r="AM1017" s="11" t="str">
        <f t="shared" si="203"/>
        <v/>
      </c>
      <c r="AN1017" s="11" t="str">
        <f>IF(AND($O1017=$B$4,OR($Q1017="COMMUN",$Q1017=$D$4),$R1017="POS"),COUNTIFS($O$83:$O1017,$B$4,$Q$83:$Q1017,"COMMUN",$R$83:$R1017,"POS")+COUNTIFS($O$83:$O1017,$B$4,$Q$83:$Q1017,$D$4,$R$83:$R1017,"POS"),"")</f>
        <v/>
      </c>
      <c r="AO1017" s="11" t="str">
        <f t="shared" si="204"/>
        <v/>
      </c>
      <c r="AP1017" s="11" t="str">
        <f t="shared" si="205"/>
        <v/>
      </c>
      <c r="AQ1017" s="11">
        <f t="shared" si="206"/>
        <v>0</v>
      </c>
    </row>
    <row r="1018" spans="12:43" ht="21.95" customHeight="1">
      <c r="L1018" s="46"/>
      <c r="M1018" s="46"/>
      <c r="N1018" s="44" t="s">
        <v>2722</v>
      </c>
      <c r="O1018" s="44" t="s">
        <v>1213</v>
      </c>
      <c r="P1018" s="44">
        <v>1</v>
      </c>
      <c r="Q1018" s="44" t="s">
        <v>51</v>
      </c>
      <c r="R1018" s="44" t="s">
        <v>52</v>
      </c>
      <c r="S1018" s="44">
        <v>0</v>
      </c>
      <c r="T1018" s="44">
        <v>0</v>
      </c>
      <c r="U1018" s="44" t="s">
        <v>620</v>
      </c>
      <c r="V1018" s="44" t="s">
        <v>2723</v>
      </c>
      <c r="W1018" s="44"/>
      <c r="X1018" s="44"/>
      <c r="Y1018" s="44"/>
      <c r="Z1018" s="44"/>
      <c r="AA1018" s="44"/>
      <c r="AB1018" s="44" t="s">
        <v>625</v>
      </c>
      <c r="AC1018" s="44" t="s">
        <v>626</v>
      </c>
      <c r="AD1018" s="44" t="s">
        <v>813</v>
      </c>
      <c r="AE1018" s="44" t="s">
        <v>550</v>
      </c>
      <c r="AF1018" s="11">
        <f t="shared" si="196"/>
        <v>0</v>
      </c>
      <c r="AG1018" s="11">
        <f t="shared" si="197"/>
        <v>0</v>
      </c>
      <c r="AH1018" s="11">
        <f t="shared" si="198"/>
        <v>0</v>
      </c>
      <c r="AI1018" s="11">
        <f t="shared" si="199"/>
        <v>0</v>
      </c>
      <c r="AJ1018" s="11">
        <f t="shared" si="200"/>
        <v>0</v>
      </c>
      <c r="AK1018" s="11">
        <f t="shared" si="201"/>
        <v>0</v>
      </c>
      <c r="AL1018" s="11" t="str">
        <f t="shared" si="202"/>
        <v/>
      </c>
      <c r="AM1018" s="11" t="str">
        <f t="shared" si="203"/>
        <v/>
      </c>
      <c r="AN1018" s="11" t="str">
        <f>IF(AND($O1018=$B$4,OR($Q1018="COMMUN",$Q1018=$D$4),$R1018="POS"),COUNTIFS($O$83:$O1018,$B$4,$Q$83:$Q1018,"COMMUN",$R$83:$R1018,"POS")+COUNTIFS($O$83:$O1018,$B$4,$Q$83:$Q1018,$D$4,$R$83:$R1018,"POS"),"")</f>
        <v/>
      </c>
      <c r="AO1018" s="11" t="str">
        <f t="shared" si="204"/>
        <v/>
      </c>
      <c r="AP1018" s="11" t="str">
        <f t="shared" si="205"/>
        <v/>
      </c>
      <c r="AQ1018" s="11">
        <f t="shared" si="206"/>
        <v>0</v>
      </c>
    </row>
    <row r="1019" spans="12:43" ht="21.95" customHeight="1">
      <c r="L1019" s="46"/>
      <c r="M1019" s="46"/>
      <c r="N1019" s="44" t="s">
        <v>2724</v>
      </c>
      <c r="O1019" s="44" t="s">
        <v>1213</v>
      </c>
      <c r="P1019" s="44">
        <v>2</v>
      </c>
      <c r="Q1019" s="44" t="s">
        <v>51</v>
      </c>
      <c r="R1019" s="44" t="s">
        <v>52</v>
      </c>
      <c r="S1019" s="44">
        <v>0</v>
      </c>
      <c r="T1019" s="44">
        <v>0</v>
      </c>
      <c r="U1019" s="44" t="s">
        <v>620</v>
      </c>
      <c r="V1019" s="44" t="s">
        <v>2725</v>
      </c>
      <c r="W1019" s="44"/>
      <c r="X1019" s="44"/>
      <c r="Y1019" s="44"/>
      <c r="Z1019" s="44"/>
      <c r="AA1019" s="44"/>
      <c r="AB1019" s="44" t="s">
        <v>625</v>
      </c>
      <c r="AC1019" s="44" t="s">
        <v>626</v>
      </c>
      <c r="AD1019" s="44" t="s">
        <v>813</v>
      </c>
      <c r="AE1019" s="44" t="s">
        <v>550</v>
      </c>
      <c r="AF1019" s="11">
        <f t="shared" si="196"/>
        <v>0</v>
      </c>
      <c r="AG1019" s="11">
        <f t="shared" si="197"/>
        <v>0</v>
      </c>
      <c r="AH1019" s="11">
        <f t="shared" si="198"/>
        <v>0</v>
      </c>
      <c r="AI1019" s="11">
        <f t="shared" si="199"/>
        <v>0</v>
      </c>
      <c r="AJ1019" s="11">
        <f t="shared" si="200"/>
        <v>0</v>
      </c>
      <c r="AK1019" s="11">
        <f t="shared" si="201"/>
        <v>0</v>
      </c>
      <c r="AL1019" s="11" t="str">
        <f t="shared" si="202"/>
        <v/>
      </c>
      <c r="AM1019" s="11" t="str">
        <f t="shared" si="203"/>
        <v/>
      </c>
      <c r="AN1019" s="11" t="str">
        <f>IF(AND($O1019=$B$4,OR($Q1019="COMMUN",$Q1019=$D$4),$R1019="POS"),COUNTIFS($O$83:$O1019,$B$4,$Q$83:$Q1019,"COMMUN",$R$83:$R1019,"POS")+COUNTIFS($O$83:$O1019,$B$4,$Q$83:$Q1019,$D$4,$R$83:$R1019,"POS"),"")</f>
        <v/>
      </c>
      <c r="AO1019" s="11" t="str">
        <f t="shared" si="204"/>
        <v/>
      </c>
      <c r="AP1019" s="11" t="str">
        <f t="shared" si="205"/>
        <v/>
      </c>
      <c r="AQ1019" s="11">
        <f t="shared" si="206"/>
        <v>0</v>
      </c>
    </row>
    <row r="1020" spans="12:43" ht="21.95" customHeight="1">
      <c r="L1020" s="46"/>
      <c r="M1020" s="46"/>
      <c r="N1020" s="44" t="s">
        <v>2726</v>
      </c>
      <c r="O1020" s="44" t="s">
        <v>1213</v>
      </c>
      <c r="P1020" s="44">
        <v>3</v>
      </c>
      <c r="Q1020" s="44" t="s">
        <v>51</v>
      </c>
      <c r="R1020" s="44" t="s">
        <v>52</v>
      </c>
      <c r="S1020" s="44">
        <v>0</v>
      </c>
      <c r="T1020" s="44">
        <v>0</v>
      </c>
      <c r="U1020" s="44" t="s">
        <v>620</v>
      </c>
      <c r="V1020" s="44" t="s">
        <v>2727</v>
      </c>
      <c r="W1020" s="44"/>
      <c r="X1020" s="44"/>
      <c r="Y1020" s="44"/>
      <c r="Z1020" s="44"/>
      <c r="AA1020" s="44"/>
      <c r="AB1020" s="44" t="s">
        <v>625</v>
      </c>
      <c r="AC1020" s="44" t="s">
        <v>626</v>
      </c>
      <c r="AD1020" s="44" t="s">
        <v>813</v>
      </c>
      <c r="AE1020" s="44" t="s">
        <v>550</v>
      </c>
      <c r="AF1020" s="11">
        <f t="shared" si="196"/>
        <v>0</v>
      </c>
      <c r="AG1020" s="11">
        <f t="shared" si="197"/>
        <v>0</v>
      </c>
      <c r="AH1020" s="11">
        <f t="shared" si="198"/>
        <v>0</v>
      </c>
      <c r="AI1020" s="11">
        <f t="shared" si="199"/>
        <v>0</v>
      </c>
      <c r="AJ1020" s="11">
        <f t="shared" si="200"/>
        <v>0</v>
      </c>
      <c r="AK1020" s="11">
        <f t="shared" si="201"/>
        <v>0</v>
      </c>
      <c r="AL1020" s="11" t="str">
        <f t="shared" si="202"/>
        <v/>
      </c>
      <c r="AM1020" s="11" t="str">
        <f t="shared" si="203"/>
        <v/>
      </c>
      <c r="AN1020" s="11" t="str">
        <f>IF(AND($O1020=$B$4,OR($Q1020="COMMUN",$Q1020=$D$4),$R1020="POS"),COUNTIFS($O$83:$O1020,$B$4,$Q$83:$Q1020,"COMMUN",$R$83:$R1020,"POS")+COUNTIFS($O$83:$O1020,$B$4,$Q$83:$Q1020,$D$4,$R$83:$R1020,"POS"),"")</f>
        <v/>
      </c>
      <c r="AO1020" s="11" t="str">
        <f t="shared" si="204"/>
        <v/>
      </c>
      <c r="AP1020" s="11" t="str">
        <f t="shared" si="205"/>
        <v/>
      </c>
      <c r="AQ1020" s="11">
        <f t="shared" si="206"/>
        <v>0</v>
      </c>
    </row>
    <row r="1021" spans="12:43" ht="21.95" customHeight="1">
      <c r="L1021" s="46"/>
      <c r="M1021" s="46"/>
      <c r="N1021" s="44" t="s">
        <v>2728</v>
      </c>
      <c r="O1021" s="44" t="s">
        <v>1213</v>
      </c>
      <c r="P1021" s="44">
        <v>4</v>
      </c>
      <c r="Q1021" s="44" t="s">
        <v>51</v>
      </c>
      <c r="R1021" s="44" t="s">
        <v>52</v>
      </c>
      <c r="S1021" s="44">
        <v>0</v>
      </c>
      <c r="T1021" s="44">
        <v>0</v>
      </c>
      <c r="U1021" s="44" t="s">
        <v>620</v>
      </c>
      <c r="V1021" s="44" t="s">
        <v>2729</v>
      </c>
      <c r="W1021" s="44"/>
      <c r="X1021" s="44"/>
      <c r="Y1021" s="44"/>
      <c r="Z1021" s="44"/>
      <c r="AA1021" s="44"/>
      <c r="AB1021" s="44" t="s">
        <v>625</v>
      </c>
      <c r="AC1021" s="44" t="s">
        <v>626</v>
      </c>
      <c r="AD1021" s="44" t="s">
        <v>813</v>
      </c>
      <c r="AE1021" s="44" t="s">
        <v>550</v>
      </c>
      <c r="AF1021" s="11">
        <f t="shared" si="196"/>
        <v>0</v>
      </c>
      <c r="AG1021" s="11">
        <f t="shared" si="197"/>
        <v>0</v>
      </c>
      <c r="AH1021" s="11">
        <f t="shared" si="198"/>
        <v>0</v>
      </c>
      <c r="AI1021" s="11">
        <f t="shared" si="199"/>
        <v>0</v>
      </c>
      <c r="AJ1021" s="11">
        <f t="shared" si="200"/>
        <v>0</v>
      </c>
      <c r="AK1021" s="11">
        <f t="shared" si="201"/>
        <v>0</v>
      </c>
      <c r="AL1021" s="11" t="str">
        <f t="shared" si="202"/>
        <v/>
      </c>
      <c r="AM1021" s="11" t="str">
        <f t="shared" si="203"/>
        <v/>
      </c>
      <c r="AN1021" s="11" t="str">
        <f>IF(AND($O1021=$B$4,OR($Q1021="COMMUN",$Q1021=$D$4),$R1021="POS"),COUNTIFS($O$83:$O1021,$B$4,$Q$83:$Q1021,"COMMUN",$R$83:$R1021,"POS")+COUNTIFS($O$83:$O1021,$B$4,$Q$83:$Q1021,$D$4,$R$83:$R1021,"POS"),"")</f>
        <v/>
      </c>
      <c r="AO1021" s="11" t="str">
        <f t="shared" si="204"/>
        <v/>
      </c>
      <c r="AP1021" s="11" t="str">
        <f t="shared" si="205"/>
        <v/>
      </c>
      <c r="AQ1021" s="11">
        <f t="shared" si="206"/>
        <v>0</v>
      </c>
    </row>
    <row r="1022" spans="12:43" ht="21.95" customHeight="1">
      <c r="L1022" s="46"/>
      <c r="M1022" s="46"/>
      <c r="N1022" s="44" t="s">
        <v>2730</v>
      </c>
      <c r="O1022" s="44" t="s">
        <v>1213</v>
      </c>
      <c r="P1022" s="44">
        <v>5</v>
      </c>
      <c r="Q1022" s="44" t="s">
        <v>51</v>
      </c>
      <c r="R1022" s="44" t="s">
        <v>52</v>
      </c>
      <c r="S1022" s="44">
        <v>0</v>
      </c>
      <c r="T1022" s="44">
        <v>0</v>
      </c>
      <c r="U1022" s="44" t="s">
        <v>620</v>
      </c>
      <c r="V1022" s="44" t="s">
        <v>2731</v>
      </c>
      <c r="W1022" s="44"/>
      <c r="X1022" s="44"/>
      <c r="Y1022" s="44"/>
      <c r="Z1022" s="44"/>
      <c r="AA1022" s="44"/>
      <c r="AB1022" s="44" t="s">
        <v>625</v>
      </c>
      <c r="AC1022" s="44" t="s">
        <v>626</v>
      </c>
      <c r="AD1022" s="44" t="s">
        <v>813</v>
      </c>
      <c r="AE1022" s="44" t="s">
        <v>550</v>
      </c>
      <c r="AF1022" s="11">
        <f t="shared" si="196"/>
        <v>0</v>
      </c>
      <c r="AG1022" s="11">
        <f t="shared" si="197"/>
        <v>0</v>
      </c>
      <c r="AH1022" s="11">
        <f t="shared" si="198"/>
        <v>0</v>
      </c>
      <c r="AI1022" s="11">
        <f t="shared" si="199"/>
        <v>0</v>
      </c>
      <c r="AJ1022" s="11">
        <f t="shared" si="200"/>
        <v>0</v>
      </c>
      <c r="AK1022" s="11">
        <f t="shared" si="201"/>
        <v>0</v>
      </c>
      <c r="AL1022" s="11" t="str">
        <f t="shared" si="202"/>
        <v/>
      </c>
      <c r="AM1022" s="11" t="str">
        <f t="shared" si="203"/>
        <v/>
      </c>
      <c r="AN1022" s="11" t="str">
        <f>IF(AND($O1022=$B$4,OR($Q1022="COMMUN",$Q1022=$D$4),$R1022="POS"),COUNTIFS($O$83:$O1022,$B$4,$Q$83:$Q1022,"COMMUN",$R$83:$R1022,"POS")+COUNTIFS($O$83:$O1022,$B$4,$Q$83:$Q1022,$D$4,$R$83:$R1022,"POS"),"")</f>
        <v/>
      </c>
      <c r="AO1022" s="11" t="str">
        <f t="shared" si="204"/>
        <v/>
      </c>
      <c r="AP1022" s="11" t="str">
        <f t="shared" si="205"/>
        <v/>
      </c>
      <c r="AQ1022" s="11">
        <f t="shared" si="206"/>
        <v>0</v>
      </c>
    </row>
    <row r="1023" spans="12:43" ht="21.95" customHeight="1">
      <c r="L1023" s="46"/>
      <c r="M1023" s="46"/>
      <c r="N1023" s="44" t="s">
        <v>2732</v>
      </c>
      <c r="O1023" s="44" t="s">
        <v>1216</v>
      </c>
      <c r="P1023" s="44">
        <v>1</v>
      </c>
      <c r="Q1023" s="44" t="s">
        <v>51</v>
      </c>
      <c r="R1023" s="44" t="s">
        <v>52</v>
      </c>
      <c r="S1023" s="44">
        <v>0</v>
      </c>
      <c r="T1023" s="44">
        <v>0</v>
      </c>
      <c r="U1023" s="44" t="s">
        <v>620</v>
      </c>
      <c r="V1023" s="44" t="s">
        <v>2733</v>
      </c>
      <c r="W1023" s="44"/>
      <c r="X1023" s="44"/>
      <c r="Y1023" s="44"/>
      <c r="Z1023" s="44"/>
      <c r="AA1023" s="44"/>
      <c r="AB1023" s="44" t="s">
        <v>625</v>
      </c>
      <c r="AC1023" s="44" t="s">
        <v>626</v>
      </c>
      <c r="AD1023" s="44" t="s">
        <v>813</v>
      </c>
      <c r="AE1023" s="44" t="s">
        <v>550</v>
      </c>
      <c r="AF1023" s="11">
        <f t="shared" si="196"/>
        <v>0</v>
      </c>
      <c r="AG1023" s="11">
        <f t="shared" si="197"/>
        <v>0</v>
      </c>
      <c r="AH1023" s="11">
        <f t="shared" si="198"/>
        <v>0</v>
      </c>
      <c r="AI1023" s="11">
        <f t="shared" si="199"/>
        <v>0</v>
      </c>
      <c r="AJ1023" s="11">
        <f t="shared" si="200"/>
        <v>0</v>
      </c>
      <c r="AK1023" s="11">
        <f t="shared" si="201"/>
        <v>0</v>
      </c>
      <c r="AL1023" s="11" t="str">
        <f t="shared" si="202"/>
        <v/>
      </c>
      <c r="AM1023" s="11" t="str">
        <f t="shared" si="203"/>
        <v/>
      </c>
      <c r="AN1023" s="11" t="str">
        <f>IF(AND($O1023=$B$4,OR($Q1023="COMMUN",$Q1023=$D$4),$R1023="POS"),COUNTIFS($O$83:$O1023,$B$4,$Q$83:$Q1023,"COMMUN",$R$83:$R1023,"POS")+COUNTIFS($O$83:$O1023,$B$4,$Q$83:$Q1023,$D$4,$R$83:$R1023,"POS"),"")</f>
        <v/>
      </c>
      <c r="AO1023" s="11" t="str">
        <f t="shared" si="204"/>
        <v/>
      </c>
      <c r="AP1023" s="11" t="str">
        <f t="shared" si="205"/>
        <v/>
      </c>
      <c r="AQ1023" s="11">
        <f t="shared" si="206"/>
        <v>0</v>
      </c>
    </row>
    <row r="1024" spans="12:43" ht="21.95" customHeight="1">
      <c r="L1024" s="46"/>
      <c r="M1024" s="46"/>
      <c r="N1024" s="44" t="s">
        <v>2734</v>
      </c>
      <c r="O1024" s="44" t="s">
        <v>1216</v>
      </c>
      <c r="P1024" s="44">
        <v>2</v>
      </c>
      <c r="Q1024" s="44" t="s">
        <v>51</v>
      </c>
      <c r="R1024" s="44" t="s">
        <v>52</v>
      </c>
      <c r="S1024" s="44">
        <v>0</v>
      </c>
      <c r="T1024" s="44">
        <v>0</v>
      </c>
      <c r="U1024" s="44" t="s">
        <v>620</v>
      </c>
      <c r="V1024" s="44" t="s">
        <v>2735</v>
      </c>
      <c r="W1024" s="44"/>
      <c r="X1024" s="44"/>
      <c r="Y1024" s="44"/>
      <c r="Z1024" s="44"/>
      <c r="AA1024" s="44"/>
      <c r="AB1024" s="44" t="s">
        <v>625</v>
      </c>
      <c r="AC1024" s="44" t="s">
        <v>626</v>
      </c>
      <c r="AD1024" s="44" t="s">
        <v>813</v>
      </c>
      <c r="AE1024" s="44" t="s">
        <v>550</v>
      </c>
      <c r="AF1024" s="11">
        <f t="shared" si="196"/>
        <v>0</v>
      </c>
      <c r="AG1024" s="11">
        <f t="shared" si="197"/>
        <v>0</v>
      </c>
      <c r="AH1024" s="11">
        <f t="shared" si="198"/>
        <v>0</v>
      </c>
      <c r="AI1024" s="11">
        <f t="shared" si="199"/>
        <v>0</v>
      </c>
      <c r="AJ1024" s="11">
        <f t="shared" si="200"/>
        <v>0</v>
      </c>
      <c r="AK1024" s="11">
        <f t="shared" si="201"/>
        <v>0</v>
      </c>
      <c r="AL1024" s="11" t="str">
        <f t="shared" si="202"/>
        <v/>
      </c>
      <c r="AM1024" s="11" t="str">
        <f t="shared" si="203"/>
        <v/>
      </c>
      <c r="AN1024" s="11" t="str">
        <f>IF(AND($O1024=$B$4,OR($Q1024="COMMUN",$Q1024=$D$4),$R1024="POS"),COUNTIFS($O$83:$O1024,$B$4,$Q$83:$Q1024,"COMMUN",$R$83:$R1024,"POS")+COUNTIFS($O$83:$O1024,$B$4,$Q$83:$Q1024,$D$4,$R$83:$R1024,"POS"),"")</f>
        <v/>
      </c>
      <c r="AO1024" s="11" t="str">
        <f t="shared" si="204"/>
        <v/>
      </c>
      <c r="AP1024" s="11" t="str">
        <f t="shared" si="205"/>
        <v/>
      </c>
      <c r="AQ1024" s="11">
        <f t="shared" si="206"/>
        <v>0</v>
      </c>
    </row>
    <row r="1025" spans="12:43" ht="21.95" customHeight="1">
      <c r="L1025" s="46"/>
      <c r="M1025" s="46"/>
      <c r="N1025" s="44" t="s">
        <v>2736</v>
      </c>
      <c r="O1025" s="44" t="s">
        <v>1216</v>
      </c>
      <c r="P1025" s="44">
        <v>3</v>
      </c>
      <c r="Q1025" s="44" t="s">
        <v>51</v>
      </c>
      <c r="R1025" s="44" t="s">
        <v>52</v>
      </c>
      <c r="S1025" s="44">
        <v>0</v>
      </c>
      <c r="T1025" s="44">
        <v>0</v>
      </c>
      <c r="U1025" s="44" t="s">
        <v>620</v>
      </c>
      <c r="V1025" s="44" t="s">
        <v>2737</v>
      </c>
      <c r="W1025" s="44"/>
      <c r="X1025" s="44"/>
      <c r="Y1025" s="44"/>
      <c r="Z1025" s="44"/>
      <c r="AA1025" s="44"/>
      <c r="AB1025" s="44" t="s">
        <v>625</v>
      </c>
      <c r="AC1025" s="44" t="s">
        <v>626</v>
      </c>
      <c r="AD1025" s="44" t="s">
        <v>813</v>
      </c>
      <c r="AE1025" s="44" t="s">
        <v>550</v>
      </c>
      <c r="AF1025" s="11">
        <f t="shared" si="196"/>
        <v>0</v>
      </c>
      <c r="AG1025" s="11">
        <f t="shared" si="197"/>
        <v>0</v>
      </c>
      <c r="AH1025" s="11">
        <f t="shared" si="198"/>
        <v>0</v>
      </c>
      <c r="AI1025" s="11">
        <f t="shared" si="199"/>
        <v>0</v>
      </c>
      <c r="AJ1025" s="11">
        <f t="shared" si="200"/>
        <v>0</v>
      </c>
      <c r="AK1025" s="11">
        <f t="shared" si="201"/>
        <v>0</v>
      </c>
      <c r="AL1025" s="11" t="str">
        <f t="shared" si="202"/>
        <v/>
      </c>
      <c r="AM1025" s="11" t="str">
        <f t="shared" si="203"/>
        <v/>
      </c>
      <c r="AN1025" s="11" t="str">
        <f>IF(AND($O1025=$B$4,OR($Q1025="COMMUN",$Q1025=$D$4),$R1025="POS"),COUNTIFS($O$83:$O1025,$B$4,$Q$83:$Q1025,"COMMUN",$R$83:$R1025,"POS")+COUNTIFS($O$83:$O1025,$B$4,$Q$83:$Q1025,$D$4,$R$83:$R1025,"POS"),"")</f>
        <v/>
      </c>
      <c r="AO1025" s="11" t="str">
        <f t="shared" si="204"/>
        <v/>
      </c>
      <c r="AP1025" s="11" t="str">
        <f t="shared" si="205"/>
        <v/>
      </c>
      <c r="AQ1025" s="11">
        <f t="shared" si="206"/>
        <v>0</v>
      </c>
    </row>
    <row r="1026" spans="12:43" ht="21.95" customHeight="1">
      <c r="L1026" s="46"/>
      <c r="M1026" s="46"/>
      <c r="N1026" s="44" t="s">
        <v>2738</v>
      </c>
      <c r="O1026" s="44" t="s">
        <v>1216</v>
      </c>
      <c r="P1026" s="44">
        <v>4</v>
      </c>
      <c r="Q1026" s="44" t="s">
        <v>51</v>
      </c>
      <c r="R1026" s="44" t="s">
        <v>52</v>
      </c>
      <c r="S1026" s="44">
        <v>0</v>
      </c>
      <c r="T1026" s="44">
        <v>0</v>
      </c>
      <c r="U1026" s="44" t="s">
        <v>620</v>
      </c>
      <c r="V1026" s="44" t="s">
        <v>2739</v>
      </c>
      <c r="W1026" s="44"/>
      <c r="X1026" s="44"/>
      <c r="Y1026" s="44"/>
      <c r="Z1026" s="44"/>
      <c r="AA1026" s="44"/>
      <c r="AB1026" s="44" t="s">
        <v>625</v>
      </c>
      <c r="AC1026" s="44" t="s">
        <v>626</v>
      </c>
      <c r="AD1026" s="44" t="s">
        <v>813</v>
      </c>
      <c r="AE1026" s="44" t="s">
        <v>550</v>
      </c>
      <c r="AF1026" s="11">
        <f t="shared" si="196"/>
        <v>0</v>
      </c>
      <c r="AG1026" s="11">
        <f t="shared" si="197"/>
        <v>0</v>
      </c>
      <c r="AH1026" s="11">
        <f t="shared" si="198"/>
        <v>0</v>
      </c>
      <c r="AI1026" s="11">
        <f t="shared" si="199"/>
        <v>0</v>
      </c>
      <c r="AJ1026" s="11">
        <f t="shared" si="200"/>
        <v>0</v>
      </c>
      <c r="AK1026" s="11">
        <f t="shared" si="201"/>
        <v>0</v>
      </c>
      <c r="AL1026" s="11" t="str">
        <f t="shared" si="202"/>
        <v/>
      </c>
      <c r="AM1026" s="11" t="str">
        <f t="shared" si="203"/>
        <v/>
      </c>
      <c r="AN1026" s="11" t="str">
        <f>IF(AND($O1026=$B$4,OR($Q1026="COMMUN",$Q1026=$D$4),$R1026="POS"),COUNTIFS($O$83:$O1026,$B$4,$Q$83:$Q1026,"COMMUN",$R$83:$R1026,"POS")+COUNTIFS($O$83:$O1026,$B$4,$Q$83:$Q1026,$D$4,$R$83:$R1026,"POS"),"")</f>
        <v/>
      </c>
      <c r="AO1026" s="11" t="str">
        <f t="shared" si="204"/>
        <v/>
      </c>
      <c r="AP1026" s="11" t="str">
        <f t="shared" si="205"/>
        <v/>
      </c>
      <c r="AQ1026" s="11">
        <f t="shared" si="206"/>
        <v>0</v>
      </c>
    </row>
    <row r="1027" spans="12:43" ht="21.95" customHeight="1">
      <c r="L1027" s="46"/>
      <c r="M1027" s="46"/>
      <c r="N1027" s="44" t="s">
        <v>2740</v>
      </c>
      <c r="O1027" s="44" t="s">
        <v>1216</v>
      </c>
      <c r="P1027" s="44">
        <v>5</v>
      </c>
      <c r="Q1027" s="44" t="s">
        <v>51</v>
      </c>
      <c r="R1027" s="44" t="s">
        <v>52</v>
      </c>
      <c r="S1027" s="44">
        <v>0</v>
      </c>
      <c r="T1027" s="44">
        <v>0</v>
      </c>
      <c r="U1027" s="44" t="s">
        <v>620</v>
      </c>
      <c r="V1027" s="44" t="s">
        <v>2741</v>
      </c>
      <c r="W1027" s="44"/>
      <c r="X1027" s="44"/>
      <c r="Y1027" s="44"/>
      <c r="Z1027" s="44"/>
      <c r="AA1027" s="44"/>
      <c r="AB1027" s="44" t="s">
        <v>625</v>
      </c>
      <c r="AC1027" s="44" t="s">
        <v>626</v>
      </c>
      <c r="AD1027" s="44" t="s">
        <v>813</v>
      </c>
      <c r="AE1027" s="44" t="s">
        <v>550</v>
      </c>
      <c r="AF1027" s="11">
        <f t="shared" si="196"/>
        <v>0</v>
      </c>
      <c r="AG1027" s="11">
        <f t="shared" si="197"/>
        <v>0</v>
      </c>
      <c r="AH1027" s="11">
        <f t="shared" si="198"/>
        <v>0</v>
      </c>
      <c r="AI1027" s="11">
        <f t="shared" si="199"/>
        <v>0</v>
      </c>
      <c r="AJ1027" s="11">
        <f t="shared" si="200"/>
        <v>0</v>
      </c>
      <c r="AK1027" s="11">
        <f t="shared" si="201"/>
        <v>0</v>
      </c>
      <c r="AL1027" s="11" t="str">
        <f t="shared" si="202"/>
        <v/>
      </c>
      <c r="AM1027" s="11" t="str">
        <f t="shared" si="203"/>
        <v/>
      </c>
      <c r="AN1027" s="11" t="str">
        <f>IF(AND($O1027=$B$4,OR($Q1027="COMMUN",$Q1027=$D$4),$R1027="POS"),COUNTIFS($O$83:$O1027,$B$4,$Q$83:$Q1027,"COMMUN",$R$83:$R1027,"POS")+COUNTIFS($O$83:$O1027,$B$4,$Q$83:$Q1027,$D$4,$R$83:$R1027,"POS"),"")</f>
        <v/>
      </c>
      <c r="AO1027" s="11" t="str">
        <f t="shared" si="204"/>
        <v/>
      </c>
      <c r="AP1027" s="11" t="str">
        <f t="shared" si="205"/>
        <v/>
      </c>
      <c r="AQ1027" s="11">
        <f t="shared" si="206"/>
        <v>0</v>
      </c>
    </row>
    <row r="1028" spans="12:43" ht="21.95" customHeight="1">
      <c r="L1028" s="46"/>
      <c r="M1028" s="46"/>
      <c r="N1028" s="44" t="s">
        <v>2742</v>
      </c>
      <c r="O1028" s="44" t="s">
        <v>1219</v>
      </c>
      <c r="P1028" s="44">
        <v>1</v>
      </c>
      <c r="Q1028" s="44" t="s">
        <v>51</v>
      </c>
      <c r="R1028" s="44" t="s">
        <v>52</v>
      </c>
      <c r="S1028" s="44">
        <v>0</v>
      </c>
      <c r="T1028" s="44">
        <v>0</v>
      </c>
      <c r="U1028" s="44" t="s">
        <v>620</v>
      </c>
      <c r="V1028" s="44" t="s">
        <v>2743</v>
      </c>
      <c r="W1028" s="44"/>
      <c r="X1028" s="44"/>
      <c r="Y1028" s="44"/>
      <c r="Z1028" s="44"/>
      <c r="AA1028" s="44"/>
      <c r="AB1028" s="44" t="s">
        <v>625</v>
      </c>
      <c r="AC1028" s="44" t="s">
        <v>626</v>
      </c>
      <c r="AD1028" s="44" t="s">
        <v>813</v>
      </c>
      <c r="AE1028" s="44" t="s">
        <v>550</v>
      </c>
      <c r="AF1028" s="11">
        <f t="shared" si="196"/>
        <v>0</v>
      </c>
      <c r="AG1028" s="11">
        <f t="shared" si="197"/>
        <v>0</v>
      </c>
      <c r="AH1028" s="11">
        <f t="shared" si="198"/>
        <v>0</v>
      </c>
      <c r="AI1028" s="11">
        <f t="shared" si="199"/>
        <v>0</v>
      </c>
      <c r="AJ1028" s="11">
        <f t="shared" si="200"/>
        <v>0</v>
      </c>
      <c r="AK1028" s="11">
        <f t="shared" si="201"/>
        <v>0</v>
      </c>
      <c r="AL1028" s="11" t="str">
        <f t="shared" si="202"/>
        <v/>
      </c>
      <c r="AM1028" s="11" t="str">
        <f t="shared" si="203"/>
        <v/>
      </c>
      <c r="AN1028" s="11" t="str">
        <f>IF(AND($O1028=$B$4,OR($Q1028="COMMUN",$Q1028=$D$4),$R1028="POS"),COUNTIFS($O$83:$O1028,$B$4,$Q$83:$Q1028,"COMMUN",$R$83:$R1028,"POS")+COUNTIFS($O$83:$O1028,$B$4,$Q$83:$Q1028,$D$4,$R$83:$R1028,"POS"),"")</f>
        <v/>
      </c>
      <c r="AO1028" s="11" t="str">
        <f t="shared" si="204"/>
        <v/>
      </c>
      <c r="AP1028" s="11" t="str">
        <f t="shared" si="205"/>
        <v/>
      </c>
      <c r="AQ1028" s="11">
        <f t="shared" si="206"/>
        <v>0</v>
      </c>
    </row>
    <row r="1029" spans="12:43" ht="21.95" customHeight="1">
      <c r="L1029" s="46"/>
      <c r="M1029" s="46"/>
      <c r="N1029" s="44" t="s">
        <v>2744</v>
      </c>
      <c r="O1029" s="44" t="s">
        <v>1219</v>
      </c>
      <c r="P1029" s="44">
        <v>2</v>
      </c>
      <c r="Q1029" s="44" t="s">
        <v>51</v>
      </c>
      <c r="R1029" s="44" t="s">
        <v>52</v>
      </c>
      <c r="S1029" s="44">
        <v>0</v>
      </c>
      <c r="T1029" s="44">
        <v>0</v>
      </c>
      <c r="U1029" s="44" t="s">
        <v>620</v>
      </c>
      <c r="V1029" s="44" t="s">
        <v>2745</v>
      </c>
      <c r="W1029" s="44"/>
      <c r="X1029" s="44"/>
      <c r="Y1029" s="44"/>
      <c r="Z1029" s="44"/>
      <c r="AA1029" s="44"/>
      <c r="AB1029" s="44" t="s">
        <v>625</v>
      </c>
      <c r="AC1029" s="44" t="s">
        <v>626</v>
      </c>
      <c r="AD1029" s="44" t="s">
        <v>813</v>
      </c>
      <c r="AE1029" s="44" t="s">
        <v>550</v>
      </c>
      <c r="AF1029" s="11">
        <f t="shared" si="196"/>
        <v>0</v>
      </c>
      <c r="AG1029" s="11">
        <f t="shared" si="197"/>
        <v>0</v>
      </c>
      <c r="AH1029" s="11">
        <f t="shared" si="198"/>
        <v>0</v>
      </c>
      <c r="AI1029" s="11">
        <f t="shared" si="199"/>
        <v>0</v>
      </c>
      <c r="AJ1029" s="11">
        <f t="shared" si="200"/>
        <v>0</v>
      </c>
      <c r="AK1029" s="11">
        <f t="shared" si="201"/>
        <v>0</v>
      </c>
      <c r="AL1029" s="11" t="str">
        <f t="shared" si="202"/>
        <v/>
      </c>
      <c r="AM1029" s="11" t="str">
        <f t="shared" si="203"/>
        <v/>
      </c>
      <c r="AN1029" s="11" t="str">
        <f>IF(AND($O1029=$B$4,OR($Q1029="COMMUN",$Q1029=$D$4),$R1029="POS"),COUNTIFS($O$83:$O1029,$B$4,$Q$83:$Q1029,"COMMUN",$R$83:$R1029,"POS")+COUNTIFS($O$83:$O1029,$B$4,$Q$83:$Q1029,$D$4,$R$83:$R1029,"POS"),"")</f>
        <v/>
      </c>
      <c r="AO1029" s="11" t="str">
        <f t="shared" si="204"/>
        <v/>
      </c>
      <c r="AP1029" s="11" t="str">
        <f t="shared" si="205"/>
        <v/>
      </c>
      <c r="AQ1029" s="11">
        <f t="shared" si="206"/>
        <v>0</v>
      </c>
    </row>
    <row r="1030" spans="12:43" ht="21.95" customHeight="1">
      <c r="L1030" s="46"/>
      <c r="M1030" s="46"/>
      <c r="N1030" s="44" t="s">
        <v>2746</v>
      </c>
      <c r="O1030" s="44" t="s">
        <v>1219</v>
      </c>
      <c r="P1030" s="44">
        <v>3</v>
      </c>
      <c r="Q1030" s="44" t="s">
        <v>51</v>
      </c>
      <c r="R1030" s="44" t="s">
        <v>52</v>
      </c>
      <c r="S1030" s="44">
        <v>0</v>
      </c>
      <c r="T1030" s="44">
        <v>0</v>
      </c>
      <c r="U1030" s="44" t="s">
        <v>620</v>
      </c>
      <c r="V1030" s="44" t="s">
        <v>2747</v>
      </c>
      <c r="W1030" s="44"/>
      <c r="X1030" s="44"/>
      <c r="Y1030" s="44"/>
      <c r="Z1030" s="44"/>
      <c r="AA1030" s="44"/>
      <c r="AB1030" s="44" t="s">
        <v>625</v>
      </c>
      <c r="AC1030" s="44" t="s">
        <v>626</v>
      </c>
      <c r="AD1030" s="44" t="s">
        <v>813</v>
      </c>
      <c r="AE1030" s="44" t="s">
        <v>550</v>
      </c>
      <c r="AF1030" s="11">
        <f t="shared" si="196"/>
        <v>0</v>
      </c>
      <c r="AG1030" s="11">
        <f t="shared" si="197"/>
        <v>0</v>
      </c>
      <c r="AH1030" s="11">
        <f t="shared" si="198"/>
        <v>0</v>
      </c>
      <c r="AI1030" s="11">
        <f t="shared" si="199"/>
        <v>0</v>
      </c>
      <c r="AJ1030" s="11">
        <f t="shared" si="200"/>
        <v>0</v>
      </c>
      <c r="AK1030" s="11">
        <f t="shared" si="201"/>
        <v>0</v>
      </c>
      <c r="AL1030" s="11" t="str">
        <f t="shared" si="202"/>
        <v/>
      </c>
      <c r="AM1030" s="11" t="str">
        <f t="shared" si="203"/>
        <v/>
      </c>
      <c r="AN1030" s="11" t="str">
        <f>IF(AND($O1030=$B$4,OR($Q1030="COMMUN",$Q1030=$D$4),$R1030="POS"),COUNTIFS($O$83:$O1030,$B$4,$Q$83:$Q1030,"COMMUN",$R$83:$R1030,"POS")+COUNTIFS($O$83:$O1030,$B$4,$Q$83:$Q1030,$D$4,$R$83:$R1030,"POS"),"")</f>
        <v/>
      </c>
      <c r="AO1030" s="11" t="str">
        <f t="shared" si="204"/>
        <v/>
      </c>
      <c r="AP1030" s="11" t="str">
        <f t="shared" si="205"/>
        <v/>
      </c>
      <c r="AQ1030" s="11">
        <f t="shared" si="206"/>
        <v>0</v>
      </c>
    </row>
    <row r="1031" spans="12:43" ht="21.95" customHeight="1">
      <c r="L1031" s="46"/>
      <c r="M1031" s="46"/>
      <c r="N1031" s="44" t="s">
        <v>2748</v>
      </c>
      <c r="O1031" s="44" t="s">
        <v>1219</v>
      </c>
      <c r="P1031" s="44">
        <v>4</v>
      </c>
      <c r="Q1031" s="44" t="s">
        <v>51</v>
      </c>
      <c r="R1031" s="44" t="s">
        <v>52</v>
      </c>
      <c r="S1031" s="44">
        <v>0</v>
      </c>
      <c r="T1031" s="44">
        <v>0</v>
      </c>
      <c r="U1031" s="44" t="s">
        <v>620</v>
      </c>
      <c r="V1031" s="44" t="s">
        <v>2749</v>
      </c>
      <c r="W1031" s="44"/>
      <c r="X1031" s="44"/>
      <c r="Y1031" s="44"/>
      <c r="Z1031" s="44"/>
      <c r="AA1031" s="44"/>
      <c r="AB1031" s="44" t="s">
        <v>625</v>
      </c>
      <c r="AC1031" s="44" t="s">
        <v>626</v>
      </c>
      <c r="AD1031" s="44" t="s">
        <v>813</v>
      </c>
      <c r="AE1031" s="44" t="s">
        <v>550</v>
      </c>
      <c r="AF1031" s="11">
        <f t="shared" si="196"/>
        <v>0</v>
      </c>
      <c r="AG1031" s="11">
        <f t="shared" si="197"/>
        <v>0</v>
      </c>
      <c r="AH1031" s="11">
        <f t="shared" si="198"/>
        <v>0</v>
      </c>
      <c r="AI1031" s="11">
        <f t="shared" si="199"/>
        <v>0</v>
      </c>
      <c r="AJ1031" s="11">
        <f t="shared" si="200"/>
        <v>0</v>
      </c>
      <c r="AK1031" s="11">
        <f t="shared" si="201"/>
        <v>0</v>
      </c>
      <c r="AL1031" s="11" t="str">
        <f t="shared" si="202"/>
        <v/>
      </c>
      <c r="AM1031" s="11" t="str">
        <f t="shared" si="203"/>
        <v/>
      </c>
      <c r="AN1031" s="11" t="str">
        <f>IF(AND($O1031=$B$4,OR($Q1031="COMMUN",$Q1031=$D$4),$R1031="POS"),COUNTIFS($O$83:$O1031,$B$4,$Q$83:$Q1031,"COMMUN",$R$83:$R1031,"POS")+COUNTIFS($O$83:$O1031,$B$4,$Q$83:$Q1031,$D$4,$R$83:$R1031,"POS"),"")</f>
        <v/>
      </c>
      <c r="AO1031" s="11" t="str">
        <f t="shared" si="204"/>
        <v/>
      </c>
      <c r="AP1031" s="11" t="str">
        <f t="shared" si="205"/>
        <v/>
      </c>
      <c r="AQ1031" s="11">
        <f t="shared" si="206"/>
        <v>0</v>
      </c>
    </row>
    <row r="1032" spans="12:43" ht="21.95" customHeight="1">
      <c r="L1032" s="46"/>
      <c r="M1032" s="46"/>
      <c r="N1032" s="44" t="s">
        <v>2750</v>
      </c>
      <c r="O1032" s="44" t="s">
        <v>1219</v>
      </c>
      <c r="P1032" s="44">
        <v>5</v>
      </c>
      <c r="Q1032" s="44" t="s">
        <v>51</v>
      </c>
      <c r="R1032" s="44" t="s">
        <v>52</v>
      </c>
      <c r="S1032" s="44">
        <v>0</v>
      </c>
      <c r="T1032" s="44">
        <v>0</v>
      </c>
      <c r="U1032" s="44" t="s">
        <v>620</v>
      </c>
      <c r="V1032" s="44" t="s">
        <v>2751</v>
      </c>
      <c r="W1032" s="44"/>
      <c r="X1032" s="44"/>
      <c r="Y1032" s="44"/>
      <c r="Z1032" s="44"/>
      <c r="AA1032" s="44"/>
      <c r="AB1032" s="44" t="s">
        <v>625</v>
      </c>
      <c r="AC1032" s="44" t="s">
        <v>626</v>
      </c>
      <c r="AD1032" s="44" t="s">
        <v>813</v>
      </c>
      <c r="AE1032" s="44" t="s">
        <v>550</v>
      </c>
      <c r="AF1032" s="11">
        <f t="shared" si="196"/>
        <v>0</v>
      </c>
      <c r="AG1032" s="11">
        <f t="shared" si="197"/>
        <v>0</v>
      </c>
      <c r="AH1032" s="11">
        <f t="shared" si="198"/>
        <v>0</v>
      </c>
      <c r="AI1032" s="11">
        <f t="shared" si="199"/>
        <v>0</v>
      </c>
      <c r="AJ1032" s="11">
        <f t="shared" si="200"/>
        <v>0</v>
      </c>
      <c r="AK1032" s="11">
        <f t="shared" si="201"/>
        <v>0</v>
      </c>
      <c r="AL1032" s="11" t="str">
        <f t="shared" si="202"/>
        <v/>
      </c>
      <c r="AM1032" s="11" t="str">
        <f t="shared" si="203"/>
        <v/>
      </c>
      <c r="AN1032" s="11" t="str">
        <f>IF(AND($O1032=$B$4,OR($Q1032="COMMUN",$Q1032=$D$4),$R1032="POS"),COUNTIFS($O$83:$O1032,$B$4,$Q$83:$Q1032,"COMMUN",$R$83:$R1032,"POS")+COUNTIFS($O$83:$O1032,$B$4,$Q$83:$Q1032,$D$4,$R$83:$R1032,"POS"),"")</f>
        <v/>
      </c>
      <c r="AO1032" s="11" t="str">
        <f t="shared" si="204"/>
        <v/>
      </c>
      <c r="AP1032" s="11" t="str">
        <f t="shared" si="205"/>
        <v/>
      </c>
      <c r="AQ1032" s="11">
        <f t="shared" si="206"/>
        <v>0</v>
      </c>
    </row>
    <row r="1033" spans="12:43" ht="21.95" customHeight="1">
      <c r="L1033" s="46"/>
      <c r="M1033" s="46"/>
      <c r="N1033" s="44" t="s">
        <v>2752</v>
      </c>
      <c r="O1033" s="44" t="s">
        <v>1222</v>
      </c>
      <c r="P1033" s="44">
        <v>1</v>
      </c>
      <c r="Q1033" s="44" t="s">
        <v>51</v>
      </c>
      <c r="R1033" s="44" t="s">
        <v>52</v>
      </c>
      <c r="S1033" s="44">
        <v>0</v>
      </c>
      <c r="T1033" s="44">
        <v>0</v>
      </c>
      <c r="U1033" s="44" t="s">
        <v>620</v>
      </c>
      <c r="V1033" s="44" t="s">
        <v>2753</v>
      </c>
      <c r="W1033" s="44"/>
      <c r="X1033" s="44"/>
      <c r="Y1033" s="44"/>
      <c r="Z1033" s="44"/>
      <c r="AA1033" s="44"/>
      <c r="AB1033" s="44" t="s">
        <v>625</v>
      </c>
      <c r="AC1033" s="44" t="s">
        <v>626</v>
      </c>
      <c r="AD1033" s="44" t="s">
        <v>813</v>
      </c>
      <c r="AE1033" s="44" t="s">
        <v>550</v>
      </c>
      <c r="AF1033" s="11">
        <f t="shared" si="196"/>
        <v>0</v>
      </c>
      <c r="AG1033" s="11">
        <f t="shared" si="197"/>
        <v>0</v>
      </c>
      <c r="AH1033" s="11">
        <f t="shared" si="198"/>
        <v>0</v>
      </c>
      <c r="AI1033" s="11">
        <f t="shared" si="199"/>
        <v>0</v>
      </c>
      <c r="AJ1033" s="11">
        <f t="shared" si="200"/>
        <v>0</v>
      </c>
      <c r="AK1033" s="11">
        <f t="shared" si="201"/>
        <v>0</v>
      </c>
      <c r="AL1033" s="11" t="str">
        <f t="shared" si="202"/>
        <v/>
      </c>
      <c r="AM1033" s="11" t="str">
        <f t="shared" si="203"/>
        <v/>
      </c>
      <c r="AN1033" s="11" t="str">
        <f>IF(AND($O1033=$B$4,OR($Q1033="COMMUN",$Q1033=$D$4),$R1033="POS"),COUNTIFS($O$83:$O1033,$B$4,$Q$83:$Q1033,"COMMUN",$R$83:$R1033,"POS")+COUNTIFS($O$83:$O1033,$B$4,$Q$83:$Q1033,$D$4,$R$83:$R1033,"POS"),"")</f>
        <v/>
      </c>
      <c r="AO1033" s="11" t="str">
        <f t="shared" si="204"/>
        <v/>
      </c>
      <c r="AP1033" s="11" t="str">
        <f t="shared" si="205"/>
        <v/>
      </c>
      <c r="AQ1033" s="11">
        <f t="shared" si="206"/>
        <v>0</v>
      </c>
    </row>
    <row r="1034" spans="12:43" ht="21.95" customHeight="1">
      <c r="L1034" s="46"/>
      <c r="M1034" s="46"/>
      <c r="N1034" s="44" t="s">
        <v>2754</v>
      </c>
      <c r="O1034" s="44" t="s">
        <v>1222</v>
      </c>
      <c r="P1034" s="44">
        <v>2</v>
      </c>
      <c r="Q1034" s="44" t="s">
        <v>51</v>
      </c>
      <c r="R1034" s="44" t="s">
        <v>52</v>
      </c>
      <c r="S1034" s="44">
        <v>0</v>
      </c>
      <c r="T1034" s="44">
        <v>0</v>
      </c>
      <c r="U1034" s="44" t="s">
        <v>620</v>
      </c>
      <c r="V1034" s="44" t="s">
        <v>2755</v>
      </c>
      <c r="W1034" s="44"/>
      <c r="X1034" s="44"/>
      <c r="Y1034" s="44"/>
      <c r="Z1034" s="44"/>
      <c r="AA1034" s="44"/>
      <c r="AB1034" s="44" t="s">
        <v>625</v>
      </c>
      <c r="AC1034" s="44" t="s">
        <v>626</v>
      </c>
      <c r="AD1034" s="44" t="s">
        <v>813</v>
      </c>
      <c r="AE1034" s="44" t="s">
        <v>550</v>
      </c>
      <c r="AF1034" s="11">
        <f t="shared" si="196"/>
        <v>0</v>
      </c>
      <c r="AG1034" s="11">
        <f t="shared" si="197"/>
        <v>0</v>
      </c>
      <c r="AH1034" s="11">
        <f t="shared" si="198"/>
        <v>0</v>
      </c>
      <c r="AI1034" s="11">
        <f t="shared" si="199"/>
        <v>0</v>
      </c>
      <c r="AJ1034" s="11">
        <f t="shared" si="200"/>
        <v>0</v>
      </c>
      <c r="AK1034" s="11">
        <f t="shared" si="201"/>
        <v>0</v>
      </c>
      <c r="AL1034" s="11" t="str">
        <f t="shared" si="202"/>
        <v/>
      </c>
      <c r="AM1034" s="11" t="str">
        <f t="shared" si="203"/>
        <v/>
      </c>
      <c r="AN1034" s="11" t="str">
        <f>IF(AND($O1034=$B$4,OR($Q1034="COMMUN",$Q1034=$D$4),$R1034="POS"),COUNTIFS($O$83:$O1034,$B$4,$Q$83:$Q1034,"COMMUN",$R$83:$R1034,"POS")+COUNTIFS($O$83:$O1034,$B$4,$Q$83:$Q1034,$D$4,$R$83:$R1034,"POS"),"")</f>
        <v/>
      </c>
      <c r="AO1034" s="11" t="str">
        <f t="shared" si="204"/>
        <v/>
      </c>
      <c r="AP1034" s="11" t="str">
        <f t="shared" si="205"/>
        <v/>
      </c>
      <c r="AQ1034" s="11">
        <f t="shared" si="206"/>
        <v>0</v>
      </c>
    </row>
    <row r="1035" spans="12:43" ht="21.95" customHeight="1">
      <c r="L1035" s="46"/>
      <c r="M1035" s="46"/>
      <c r="N1035" s="44" t="s">
        <v>2756</v>
      </c>
      <c r="O1035" s="44" t="s">
        <v>1222</v>
      </c>
      <c r="P1035" s="44">
        <v>3</v>
      </c>
      <c r="Q1035" s="44" t="s">
        <v>51</v>
      </c>
      <c r="R1035" s="44" t="s">
        <v>52</v>
      </c>
      <c r="S1035" s="44">
        <v>0</v>
      </c>
      <c r="T1035" s="44">
        <v>0</v>
      </c>
      <c r="U1035" s="44" t="s">
        <v>620</v>
      </c>
      <c r="V1035" s="44" t="s">
        <v>2757</v>
      </c>
      <c r="W1035" s="44"/>
      <c r="X1035" s="44"/>
      <c r="Y1035" s="44"/>
      <c r="Z1035" s="44"/>
      <c r="AA1035" s="44"/>
      <c r="AB1035" s="44" t="s">
        <v>625</v>
      </c>
      <c r="AC1035" s="44" t="s">
        <v>626</v>
      </c>
      <c r="AD1035" s="44" t="s">
        <v>813</v>
      </c>
      <c r="AE1035" s="44" t="s">
        <v>550</v>
      </c>
      <c r="AF1035" s="11">
        <f t="shared" si="196"/>
        <v>0</v>
      </c>
      <c r="AG1035" s="11">
        <f t="shared" si="197"/>
        <v>0</v>
      </c>
      <c r="AH1035" s="11">
        <f t="shared" si="198"/>
        <v>0</v>
      </c>
      <c r="AI1035" s="11">
        <f t="shared" si="199"/>
        <v>0</v>
      </c>
      <c r="AJ1035" s="11">
        <f t="shared" si="200"/>
        <v>0</v>
      </c>
      <c r="AK1035" s="11">
        <f t="shared" si="201"/>
        <v>0</v>
      </c>
      <c r="AL1035" s="11" t="str">
        <f t="shared" si="202"/>
        <v/>
      </c>
      <c r="AM1035" s="11" t="str">
        <f t="shared" si="203"/>
        <v/>
      </c>
      <c r="AN1035" s="11" t="str">
        <f>IF(AND($O1035=$B$4,OR($Q1035="COMMUN",$Q1035=$D$4),$R1035="POS"),COUNTIFS($O$83:$O1035,$B$4,$Q$83:$Q1035,"COMMUN",$R$83:$R1035,"POS")+COUNTIFS($O$83:$O1035,$B$4,$Q$83:$Q1035,$D$4,$R$83:$R1035,"POS"),"")</f>
        <v/>
      </c>
      <c r="AO1035" s="11" t="str">
        <f t="shared" si="204"/>
        <v/>
      </c>
      <c r="AP1035" s="11" t="str">
        <f t="shared" si="205"/>
        <v/>
      </c>
      <c r="AQ1035" s="11">
        <f t="shared" si="206"/>
        <v>0</v>
      </c>
    </row>
    <row r="1036" spans="12:43" ht="21.95" customHeight="1">
      <c r="L1036" s="46"/>
      <c r="M1036" s="46"/>
      <c r="N1036" s="44" t="s">
        <v>2758</v>
      </c>
      <c r="O1036" s="44" t="s">
        <v>1222</v>
      </c>
      <c r="P1036" s="44">
        <v>4</v>
      </c>
      <c r="Q1036" s="44" t="s">
        <v>51</v>
      </c>
      <c r="R1036" s="44" t="s">
        <v>52</v>
      </c>
      <c r="S1036" s="44">
        <v>0</v>
      </c>
      <c r="T1036" s="44">
        <v>0</v>
      </c>
      <c r="U1036" s="44" t="s">
        <v>620</v>
      </c>
      <c r="V1036" s="44" t="s">
        <v>2759</v>
      </c>
      <c r="W1036" s="44"/>
      <c r="X1036" s="44"/>
      <c r="Y1036" s="44"/>
      <c r="Z1036" s="44"/>
      <c r="AA1036" s="44"/>
      <c r="AB1036" s="44" t="s">
        <v>625</v>
      </c>
      <c r="AC1036" s="44" t="s">
        <v>626</v>
      </c>
      <c r="AD1036" s="44" t="s">
        <v>813</v>
      </c>
      <c r="AE1036" s="44" t="s">
        <v>550</v>
      </c>
      <c r="AF1036" s="11">
        <f t="shared" si="196"/>
        <v>0</v>
      </c>
      <c r="AG1036" s="11">
        <f t="shared" si="197"/>
        <v>0</v>
      </c>
      <c r="AH1036" s="11">
        <f t="shared" si="198"/>
        <v>0</v>
      </c>
      <c r="AI1036" s="11">
        <f t="shared" si="199"/>
        <v>0</v>
      </c>
      <c r="AJ1036" s="11">
        <f t="shared" si="200"/>
        <v>0</v>
      </c>
      <c r="AK1036" s="11">
        <f t="shared" si="201"/>
        <v>0</v>
      </c>
      <c r="AL1036" s="11" t="str">
        <f t="shared" si="202"/>
        <v/>
      </c>
      <c r="AM1036" s="11" t="str">
        <f t="shared" si="203"/>
        <v/>
      </c>
      <c r="AN1036" s="11" t="str">
        <f>IF(AND($O1036=$B$4,OR($Q1036="COMMUN",$Q1036=$D$4),$R1036="POS"),COUNTIFS($O$83:$O1036,$B$4,$Q$83:$Q1036,"COMMUN",$R$83:$R1036,"POS")+COUNTIFS($O$83:$O1036,$B$4,$Q$83:$Q1036,$D$4,$R$83:$R1036,"POS"),"")</f>
        <v/>
      </c>
      <c r="AO1036" s="11" t="str">
        <f t="shared" si="204"/>
        <v/>
      </c>
      <c r="AP1036" s="11" t="str">
        <f t="shared" si="205"/>
        <v/>
      </c>
      <c r="AQ1036" s="11">
        <f t="shared" si="206"/>
        <v>0</v>
      </c>
    </row>
    <row r="1037" spans="12:43" ht="21.95" customHeight="1">
      <c r="L1037" s="46"/>
      <c r="M1037" s="46"/>
      <c r="N1037" s="44" t="s">
        <v>2760</v>
      </c>
      <c r="O1037" s="44" t="s">
        <v>1222</v>
      </c>
      <c r="P1037" s="44">
        <v>5</v>
      </c>
      <c r="Q1037" s="44" t="s">
        <v>51</v>
      </c>
      <c r="R1037" s="44" t="s">
        <v>52</v>
      </c>
      <c r="S1037" s="44">
        <v>0</v>
      </c>
      <c r="T1037" s="44">
        <v>0</v>
      </c>
      <c r="U1037" s="44" t="s">
        <v>620</v>
      </c>
      <c r="V1037" s="44" t="s">
        <v>2761</v>
      </c>
      <c r="W1037" s="44"/>
      <c r="X1037" s="44"/>
      <c r="Y1037" s="44"/>
      <c r="Z1037" s="44"/>
      <c r="AA1037" s="44"/>
      <c r="AB1037" s="44" t="s">
        <v>625</v>
      </c>
      <c r="AC1037" s="44" t="s">
        <v>626</v>
      </c>
      <c r="AD1037" s="44" t="s">
        <v>813</v>
      </c>
      <c r="AE1037" s="44" t="s">
        <v>550</v>
      </c>
      <c r="AF1037" s="11">
        <f t="shared" si="196"/>
        <v>0</v>
      </c>
      <c r="AG1037" s="11">
        <f t="shared" si="197"/>
        <v>0</v>
      </c>
      <c r="AH1037" s="11">
        <f t="shared" si="198"/>
        <v>0</v>
      </c>
      <c r="AI1037" s="11">
        <f t="shared" si="199"/>
        <v>0</v>
      </c>
      <c r="AJ1037" s="11">
        <f t="shared" si="200"/>
        <v>0</v>
      </c>
      <c r="AK1037" s="11">
        <f t="shared" si="201"/>
        <v>0</v>
      </c>
      <c r="AL1037" s="11" t="str">
        <f t="shared" si="202"/>
        <v/>
      </c>
      <c r="AM1037" s="11" t="str">
        <f t="shared" si="203"/>
        <v/>
      </c>
      <c r="AN1037" s="11" t="str">
        <f>IF(AND($O1037=$B$4,OR($Q1037="COMMUN",$Q1037=$D$4),$R1037="POS"),COUNTIFS($O$83:$O1037,$B$4,$Q$83:$Q1037,"COMMUN",$R$83:$R1037,"POS")+COUNTIFS($O$83:$O1037,$B$4,$Q$83:$Q1037,$D$4,$R$83:$R1037,"POS"),"")</f>
        <v/>
      </c>
      <c r="AO1037" s="11" t="str">
        <f t="shared" si="204"/>
        <v/>
      </c>
      <c r="AP1037" s="11" t="str">
        <f t="shared" si="205"/>
        <v/>
      </c>
      <c r="AQ1037" s="11">
        <f t="shared" si="206"/>
        <v>0</v>
      </c>
    </row>
    <row r="1038" spans="12:43" ht="21.95" customHeight="1">
      <c r="L1038" s="46"/>
      <c r="M1038" s="46"/>
      <c r="N1038" s="44" t="s">
        <v>2762</v>
      </c>
      <c r="O1038" s="44" t="s">
        <v>1225</v>
      </c>
      <c r="P1038" s="44">
        <v>1</v>
      </c>
      <c r="Q1038" s="44" t="s">
        <v>51</v>
      </c>
      <c r="R1038" s="44" t="s">
        <v>52</v>
      </c>
      <c r="S1038" s="44">
        <v>0</v>
      </c>
      <c r="T1038" s="44">
        <v>0</v>
      </c>
      <c r="U1038" s="44" t="s">
        <v>620</v>
      </c>
      <c r="V1038" s="44" t="s">
        <v>2763</v>
      </c>
      <c r="W1038" s="44"/>
      <c r="X1038" s="44"/>
      <c r="Y1038" s="44"/>
      <c r="Z1038" s="44"/>
      <c r="AA1038" s="44"/>
      <c r="AB1038" s="44" t="s">
        <v>625</v>
      </c>
      <c r="AC1038" s="44" t="s">
        <v>626</v>
      </c>
      <c r="AD1038" s="44" t="s">
        <v>813</v>
      </c>
      <c r="AE1038" s="44" t="s">
        <v>550</v>
      </c>
      <c r="AF1038" s="11">
        <f t="shared" si="196"/>
        <v>0</v>
      </c>
      <c r="AG1038" s="11">
        <f t="shared" si="197"/>
        <v>0</v>
      </c>
      <c r="AH1038" s="11">
        <f t="shared" si="198"/>
        <v>0</v>
      </c>
      <c r="AI1038" s="11">
        <f t="shared" si="199"/>
        <v>0</v>
      </c>
      <c r="AJ1038" s="11">
        <f t="shared" si="200"/>
        <v>0</v>
      </c>
      <c r="AK1038" s="11">
        <f t="shared" si="201"/>
        <v>0</v>
      </c>
      <c r="AL1038" s="11" t="str">
        <f t="shared" si="202"/>
        <v/>
      </c>
      <c r="AM1038" s="11" t="str">
        <f t="shared" si="203"/>
        <v/>
      </c>
      <c r="AN1038" s="11" t="str">
        <f>IF(AND($O1038=$B$4,OR($Q1038="COMMUN",$Q1038=$D$4),$R1038="POS"),COUNTIFS($O$83:$O1038,$B$4,$Q$83:$Q1038,"COMMUN",$R$83:$R1038,"POS")+COUNTIFS($O$83:$O1038,$B$4,$Q$83:$Q1038,$D$4,$R$83:$R1038,"POS"),"")</f>
        <v/>
      </c>
      <c r="AO1038" s="11" t="str">
        <f t="shared" si="204"/>
        <v/>
      </c>
      <c r="AP1038" s="11" t="str">
        <f t="shared" si="205"/>
        <v/>
      </c>
      <c r="AQ1038" s="11">
        <f t="shared" si="206"/>
        <v>0</v>
      </c>
    </row>
    <row r="1039" spans="12:43" ht="21.95" customHeight="1">
      <c r="L1039" s="46"/>
      <c r="M1039" s="46"/>
      <c r="N1039" s="44" t="s">
        <v>2764</v>
      </c>
      <c r="O1039" s="44" t="s">
        <v>1225</v>
      </c>
      <c r="P1039" s="44">
        <v>2</v>
      </c>
      <c r="Q1039" s="44" t="s">
        <v>51</v>
      </c>
      <c r="R1039" s="44" t="s">
        <v>52</v>
      </c>
      <c r="S1039" s="44">
        <v>0</v>
      </c>
      <c r="T1039" s="44">
        <v>0</v>
      </c>
      <c r="U1039" s="44" t="s">
        <v>620</v>
      </c>
      <c r="V1039" s="44" t="s">
        <v>2765</v>
      </c>
      <c r="W1039" s="44"/>
      <c r="X1039" s="44"/>
      <c r="Y1039" s="44"/>
      <c r="Z1039" s="44"/>
      <c r="AA1039" s="44"/>
      <c r="AB1039" s="44" t="s">
        <v>625</v>
      </c>
      <c r="AC1039" s="44" t="s">
        <v>626</v>
      </c>
      <c r="AD1039" s="44" t="s">
        <v>813</v>
      </c>
      <c r="AE1039" s="44" t="s">
        <v>550</v>
      </c>
      <c r="AF1039" s="11">
        <f t="shared" si="196"/>
        <v>0</v>
      </c>
      <c r="AG1039" s="11">
        <f t="shared" si="197"/>
        <v>0</v>
      </c>
      <c r="AH1039" s="11">
        <f t="shared" si="198"/>
        <v>0</v>
      </c>
      <c r="AI1039" s="11">
        <f t="shared" si="199"/>
        <v>0</v>
      </c>
      <c r="AJ1039" s="11">
        <f t="shared" si="200"/>
        <v>0</v>
      </c>
      <c r="AK1039" s="11">
        <f t="shared" si="201"/>
        <v>0</v>
      </c>
      <c r="AL1039" s="11" t="str">
        <f t="shared" si="202"/>
        <v/>
      </c>
      <c r="AM1039" s="11" t="str">
        <f t="shared" si="203"/>
        <v/>
      </c>
      <c r="AN1039" s="11" t="str">
        <f>IF(AND($O1039=$B$4,OR($Q1039="COMMUN",$Q1039=$D$4),$R1039="POS"),COUNTIFS($O$83:$O1039,$B$4,$Q$83:$Q1039,"COMMUN",$R$83:$R1039,"POS")+COUNTIFS($O$83:$O1039,$B$4,$Q$83:$Q1039,$D$4,$R$83:$R1039,"POS"),"")</f>
        <v/>
      </c>
      <c r="AO1039" s="11" t="str">
        <f t="shared" si="204"/>
        <v/>
      </c>
      <c r="AP1039" s="11" t="str">
        <f t="shared" si="205"/>
        <v/>
      </c>
      <c r="AQ1039" s="11">
        <f t="shared" si="206"/>
        <v>0</v>
      </c>
    </row>
    <row r="1040" spans="12:43" ht="21.95" customHeight="1">
      <c r="L1040" s="46"/>
      <c r="M1040" s="46"/>
      <c r="N1040" s="44" t="s">
        <v>2766</v>
      </c>
      <c r="O1040" s="44" t="s">
        <v>1225</v>
      </c>
      <c r="P1040" s="44">
        <v>3</v>
      </c>
      <c r="Q1040" s="44" t="s">
        <v>51</v>
      </c>
      <c r="R1040" s="44" t="s">
        <v>52</v>
      </c>
      <c r="S1040" s="44">
        <v>0</v>
      </c>
      <c r="T1040" s="44">
        <v>0</v>
      </c>
      <c r="U1040" s="44" t="s">
        <v>620</v>
      </c>
      <c r="V1040" s="44" t="s">
        <v>2767</v>
      </c>
      <c r="W1040" s="44"/>
      <c r="X1040" s="44"/>
      <c r="Y1040" s="44"/>
      <c r="Z1040" s="44"/>
      <c r="AA1040" s="44"/>
      <c r="AB1040" s="44" t="s">
        <v>625</v>
      </c>
      <c r="AC1040" s="44" t="s">
        <v>626</v>
      </c>
      <c r="AD1040" s="44" t="s">
        <v>813</v>
      </c>
      <c r="AE1040" s="44" t="s">
        <v>550</v>
      </c>
      <c r="AF1040" s="11">
        <f t="shared" si="196"/>
        <v>0</v>
      </c>
      <c r="AG1040" s="11">
        <f t="shared" si="197"/>
        <v>0</v>
      </c>
      <c r="AH1040" s="11">
        <f t="shared" si="198"/>
        <v>0</v>
      </c>
      <c r="AI1040" s="11">
        <f t="shared" si="199"/>
        <v>0</v>
      </c>
      <c r="AJ1040" s="11">
        <f t="shared" si="200"/>
        <v>0</v>
      </c>
      <c r="AK1040" s="11">
        <f t="shared" si="201"/>
        <v>0</v>
      </c>
      <c r="AL1040" s="11" t="str">
        <f t="shared" si="202"/>
        <v/>
      </c>
      <c r="AM1040" s="11" t="str">
        <f t="shared" si="203"/>
        <v/>
      </c>
      <c r="AN1040" s="11" t="str">
        <f>IF(AND($O1040=$B$4,OR($Q1040="COMMUN",$Q1040=$D$4),$R1040="POS"),COUNTIFS($O$83:$O1040,$B$4,$Q$83:$Q1040,"COMMUN",$R$83:$R1040,"POS")+COUNTIFS($O$83:$O1040,$B$4,$Q$83:$Q1040,$D$4,$R$83:$R1040,"POS"),"")</f>
        <v/>
      </c>
      <c r="AO1040" s="11" t="str">
        <f t="shared" si="204"/>
        <v/>
      </c>
      <c r="AP1040" s="11" t="str">
        <f t="shared" si="205"/>
        <v/>
      </c>
      <c r="AQ1040" s="11">
        <f t="shared" si="206"/>
        <v>0</v>
      </c>
    </row>
    <row r="1041" spans="12:43" ht="21.95" customHeight="1">
      <c r="L1041" s="46"/>
      <c r="M1041" s="46"/>
      <c r="N1041" s="44" t="s">
        <v>2768</v>
      </c>
      <c r="O1041" s="44" t="s">
        <v>1225</v>
      </c>
      <c r="P1041" s="44">
        <v>4</v>
      </c>
      <c r="Q1041" s="44" t="s">
        <v>51</v>
      </c>
      <c r="R1041" s="44" t="s">
        <v>52</v>
      </c>
      <c r="S1041" s="44">
        <v>0</v>
      </c>
      <c r="T1041" s="44">
        <v>0</v>
      </c>
      <c r="U1041" s="44" t="s">
        <v>620</v>
      </c>
      <c r="V1041" s="44" t="s">
        <v>2769</v>
      </c>
      <c r="W1041" s="44"/>
      <c r="X1041" s="44"/>
      <c r="Y1041" s="44"/>
      <c r="Z1041" s="44"/>
      <c r="AA1041" s="44"/>
      <c r="AB1041" s="44" t="s">
        <v>625</v>
      </c>
      <c r="AC1041" s="44" t="s">
        <v>626</v>
      </c>
      <c r="AD1041" s="44" t="s">
        <v>813</v>
      </c>
      <c r="AE1041" s="44" t="s">
        <v>550</v>
      </c>
      <c r="AF1041" s="11">
        <f t="shared" si="196"/>
        <v>0</v>
      </c>
      <c r="AG1041" s="11">
        <f t="shared" si="197"/>
        <v>0</v>
      </c>
      <c r="AH1041" s="11">
        <f t="shared" si="198"/>
        <v>0</v>
      </c>
      <c r="AI1041" s="11">
        <f t="shared" si="199"/>
        <v>0</v>
      </c>
      <c r="AJ1041" s="11">
        <f t="shared" si="200"/>
        <v>0</v>
      </c>
      <c r="AK1041" s="11">
        <f t="shared" si="201"/>
        <v>0</v>
      </c>
      <c r="AL1041" s="11" t="str">
        <f t="shared" si="202"/>
        <v/>
      </c>
      <c r="AM1041" s="11" t="str">
        <f t="shared" si="203"/>
        <v/>
      </c>
      <c r="AN1041" s="11" t="str">
        <f>IF(AND($O1041=$B$4,OR($Q1041="COMMUN",$Q1041=$D$4),$R1041="POS"),COUNTIFS($O$83:$O1041,$B$4,$Q$83:$Q1041,"COMMUN",$R$83:$R1041,"POS")+COUNTIFS($O$83:$O1041,$B$4,$Q$83:$Q1041,$D$4,$R$83:$R1041,"POS"),"")</f>
        <v/>
      </c>
      <c r="AO1041" s="11" t="str">
        <f t="shared" si="204"/>
        <v/>
      </c>
      <c r="AP1041" s="11" t="str">
        <f t="shared" si="205"/>
        <v/>
      </c>
      <c r="AQ1041" s="11">
        <f t="shared" si="206"/>
        <v>0</v>
      </c>
    </row>
    <row r="1042" spans="12:43" ht="21.95" customHeight="1">
      <c r="L1042" s="46"/>
      <c r="M1042" s="46"/>
      <c r="N1042" s="44" t="s">
        <v>2770</v>
      </c>
      <c r="O1042" s="44" t="s">
        <v>1225</v>
      </c>
      <c r="P1042" s="44">
        <v>5</v>
      </c>
      <c r="Q1042" s="44" t="s">
        <v>51</v>
      </c>
      <c r="R1042" s="44" t="s">
        <v>52</v>
      </c>
      <c r="S1042" s="44">
        <v>0</v>
      </c>
      <c r="T1042" s="44">
        <v>0</v>
      </c>
      <c r="U1042" s="44" t="s">
        <v>620</v>
      </c>
      <c r="V1042" s="44" t="s">
        <v>2771</v>
      </c>
      <c r="W1042" s="44"/>
      <c r="X1042" s="44"/>
      <c r="Y1042" s="44"/>
      <c r="Z1042" s="44"/>
      <c r="AA1042" s="44"/>
      <c r="AB1042" s="44" t="s">
        <v>625</v>
      </c>
      <c r="AC1042" s="44" t="s">
        <v>626</v>
      </c>
      <c r="AD1042" s="44" t="s">
        <v>813</v>
      </c>
      <c r="AE1042" s="44" t="s">
        <v>550</v>
      </c>
      <c r="AF1042" s="11">
        <f t="shared" si="196"/>
        <v>0</v>
      </c>
      <c r="AG1042" s="11">
        <f t="shared" si="197"/>
        <v>0</v>
      </c>
      <c r="AH1042" s="11">
        <f t="shared" si="198"/>
        <v>0</v>
      </c>
      <c r="AI1042" s="11">
        <f t="shared" si="199"/>
        <v>0</v>
      </c>
      <c r="AJ1042" s="11">
        <f t="shared" si="200"/>
        <v>0</v>
      </c>
      <c r="AK1042" s="11">
        <f t="shared" si="201"/>
        <v>0</v>
      </c>
      <c r="AL1042" s="11" t="str">
        <f t="shared" si="202"/>
        <v/>
      </c>
      <c r="AM1042" s="11" t="str">
        <f t="shared" si="203"/>
        <v/>
      </c>
      <c r="AN1042" s="11" t="str">
        <f>IF(AND($O1042=$B$4,OR($Q1042="COMMUN",$Q1042=$D$4),$R1042="POS"),COUNTIFS($O$83:$O1042,$B$4,$Q$83:$Q1042,"COMMUN",$R$83:$R1042,"POS")+COUNTIFS($O$83:$O1042,$B$4,$Q$83:$Q1042,$D$4,$R$83:$R1042,"POS"),"")</f>
        <v/>
      </c>
      <c r="AO1042" s="11" t="str">
        <f t="shared" si="204"/>
        <v/>
      </c>
      <c r="AP1042" s="11" t="str">
        <f t="shared" si="205"/>
        <v/>
      </c>
      <c r="AQ1042" s="11">
        <f t="shared" si="206"/>
        <v>0</v>
      </c>
    </row>
    <row r="1043" spans="12:43" ht="21.95" customHeight="1">
      <c r="L1043" s="46"/>
      <c r="M1043" s="46"/>
      <c r="N1043" s="44" t="s">
        <v>2772</v>
      </c>
      <c r="O1043" s="44" t="s">
        <v>1228</v>
      </c>
      <c r="P1043" s="44">
        <v>1</v>
      </c>
      <c r="Q1043" s="44" t="s">
        <v>51</v>
      </c>
      <c r="R1043" s="44" t="s">
        <v>52</v>
      </c>
      <c r="S1043" s="44">
        <v>0</v>
      </c>
      <c r="T1043" s="44">
        <v>0</v>
      </c>
      <c r="U1043" s="44" t="s">
        <v>620</v>
      </c>
      <c r="V1043" s="44" t="s">
        <v>2773</v>
      </c>
      <c r="W1043" s="44"/>
      <c r="X1043" s="44"/>
      <c r="Y1043" s="44"/>
      <c r="Z1043" s="44"/>
      <c r="AA1043" s="44"/>
      <c r="AB1043" s="44" t="s">
        <v>625</v>
      </c>
      <c r="AC1043" s="44" t="s">
        <v>626</v>
      </c>
      <c r="AD1043" s="44" t="s">
        <v>813</v>
      </c>
      <c r="AE1043" s="44" t="s">
        <v>550</v>
      </c>
      <c r="AF1043" s="11">
        <f t="shared" ref="AF1043:AF1082" si="207">IF($O1043="","",IF(SUMPRODUCT(--($W1043:$AA1043&lt;&gt;""),--ISNUMBER(SEARCH(" "&amp;$W1043:$AA1043&amp;" "," "&amp;$K$19&amp;" ")))&gt;0,1,0))</f>
        <v>0</v>
      </c>
      <c r="AG1043" s="11">
        <f t="shared" ref="AG1043:AG1082" si="208">IF($O1043="","",IF(SUMPRODUCT(--($W1043:$AA1043&lt;&gt;""),--ISNUMBER(SEARCH(" "&amp;$W1043:$AA1043&amp;" "," "&amp;$K$20&amp;" ")))&gt;0,1,0))</f>
        <v>0</v>
      </c>
      <c r="AH1043" s="11">
        <f t="shared" ref="AH1043:AH1082" si="209">IF(AND($AF1043=1,OR($Q1043="COMMUN",$Q1043="CFA"),$R1043="POS"),$S1043,0)</f>
        <v>0</v>
      </c>
      <c r="AI1043" s="11">
        <f t="shared" ref="AI1043:AI1082" si="210">IF(AND($AF1043=1,OR($Q1043="COMMUN",$Q1043="PRO"),$R1043="POS"),$T1043,0)</f>
        <v>0</v>
      </c>
      <c r="AJ1043" s="11">
        <f t="shared" ref="AJ1043:AJ1082" si="211">IF(AND($AG1043=1,OR($Q1043="COMMUN",$Q1043="CFA"),$R1043="POS"),$S1043,0)</f>
        <v>0</v>
      </c>
      <c r="AK1043" s="11">
        <f t="shared" ref="AK1043:AK1082" si="212">IF(AND($AG1043=1,OR($Q1043="COMMUN",$Q1043="PRO"),$R1043="POS"),$T1043,0)</f>
        <v>0</v>
      </c>
      <c r="AL1043" s="11" t="str">
        <f t="shared" ref="AL1043:AL1082" si="213">IF($O1043&lt;&gt;$B$4,"",IF($R1043="POS",IF($AF1043=1,"Détecté","À compléter"),IF($AF1043=1,"Alerte détectée","Non détecté")))</f>
        <v/>
      </c>
      <c r="AM1043" s="11" t="str">
        <f t="shared" ref="AM1043:AM1082" si="214">IF($O1043&lt;&gt;$B$4,"",IF($R1043="POS",IF($AG1043=1,"Détecté","À compléter"),IF($AG1043=1,"Alerte détectée","Non détecté")))</f>
        <v/>
      </c>
      <c r="AN1043" s="11" t="str">
        <f>IF(AND($O1043=$B$4,OR($Q1043="COMMUN",$Q1043=$D$4),$R1043="POS"),COUNTIFS($O$83:$O1043,$B$4,$Q$83:$Q1043,"COMMUN",$R$83:$R1043,"POS")+COUNTIFS($O$83:$O1043,$B$4,$Q$83:$Q1043,$D$4,$R$83:$R1043,"POS"),"")</f>
        <v/>
      </c>
      <c r="AO1043" s="11" t="str">
        <f t="shared" ref="AO1043:AO1082" si="215">IF(AND($O1043=$B$4,$AF1043=1,OR($R1043="NEG",$R1043="EXCL")),"⚠","")</f>
        <v/>
      </c>
      <c r="AP1043" s="11" t="str">
        <f t="shared" ref="AP1043:AP1082" si="216">IF(AND($O1043=$B$4,$AG1043=1,OR($R1043="NEG",$R1043="EXCL")),"⚠","")</f>
        <v/>
      </c>
      <c r="AQ1043" s="11">
        <f t="shared" ref="AQ1043:AQ1082" si="217">COUNTIF($W1043:$AA1043,"&lt;&gt;")</f>
        <v>0</v>
      </c>
    </row>
    <row r="1044" spans="12:43" ht="21.95" customHeight="1">
      <c r="L1044" s="46"/>
      <c r="M1044" s="46"/>
      <c r="N1044" s="44" t="s">
        <v>2774</v>
      </c>
      <c r="O1044" s="44" t="s">
        <v>1228</v>
      </c>
      <c r="P1044" s="44">
        <v>2</v>
      </c>
      <c r="Q1044" s="44" t="s">
        <v>51</v>
      </c>
      <c r="R1044" s="44" t="s">
        <v>52</v>
      </c>
      <c r="S1044" s="44">
        <v>0</v>
      </c>
      <c r="T1044" s="44">
        <v>0</v>
      </c>
      <c r="U1044" s="44" t="s">
        <v>620</v>
      </c>
      <c r="V1044" s="44" t="s">
        <v>2775</v>
      </c>
      <c r="W1044" s="44"/>
      <c r="X1044" s="44"/>
      <c r="Y1044" s="44"/>
      <c r="Z1044" s="44"/>
      <c r="AA1044" s="44"/>
      <c r="AB1044" s="44" t="s">
        <v>625</v>
      </c>
      <c r="AC1044" s="44" t="s">
        <v>626</v>
      </c>
      <c r="AD1044" s="44" t="s">
        <v>813</v>
      </c>
      <c r="AE1044" s="44" t="s">
        <v>550</v>
      </c>
      <c r="AF1044" s="11">
        <f t="shared" si="207"/>
        <v>0</v>
      </c>
      <c r="AG1044" s="11">
        <f t="shared" si="208"/>
        <v>0</v>
      </c>
      <c r="AH1044" s="11">
        <f t="shared" si="209"/>
        <v>0</v>
      </c>
      <c r="AI1044" s="11">
        <f t="shared" si="210"/>
        <v>0</v>
      </c>
      <c r="AJ1044" s="11">
        <f t="shared" si="211"/>
        <v>0</v>
      </c>
      <c r="AK1044" s="11">
        <f t="shared" si="212"/>
        <v>0</v>
      </c>
      <c r="AL1044" s="11" t="str">
        <f t="shared" si="213"/>
        <v/>
      </c>
      <c r="AM1044" s="11" t="str">
        <f t="shared" si="214"/>
        <v/>
      </c>
      <c r="AN1044" s="11" t="str">
        <f>IF(AND($O1044=$B$4,OR($Q1044="COMMUN",$Q1044=$D$4),$R1044="POS"),COUNTIFS($O$83:$O1044,$B$4,$Q$83:$Q1044,"COMMUN",$R$83:$R1044,"POS")+COUNTIFS($O$83:$O1044,$B$4,$Q$83:$Q1044,$D$4,$R$83:$R1044,"POS"),"")</f>
        <v/>
      </c>
      <c r="AO1044" s="11" t="str">
        <f t="shared" si="215"/>
        <v/>
      </c>
      <c r="AP1044" s="11" t="str">
        <f t="shared" si="216"/>
        <v/>
      </c>
      <c r="AQ1044" s="11">
        <f t="shared" si="217"/>
        <v>0</v>
      </c>
    </row>
    <row r="1045" spans="12:43" ht="21.95" customHeight="1">
      <c r="L1045" s="46"/>
      <c r="M1045" s="46"/>
      <c r="N1045" s="44" t="s">
        <v>2776</v>
      </c>
      <c r="O1045" s="44" t="s">
        <v>1228</v>
      </c>
      <c r="P1045" s="44">
        <v>3</v>
      </c>
      <c r="Q1045" s="44" t="s">
        <v>51</v>
      </c>
      <c r="R1045" s="44" t="s">
        <v>52</v>
      </c>
      <c r="S1045" s="44">
        <v>0</v>
      </c>
      <c r="T1045" s="44">
        <v>0</v>
      </c>
      <c r="U1045" s="44" t="s">
        <v>620</v>
      </c>
      <c r="V1045" s="44" t="s">
        <v>2777</v>
      </c>
      <c r="W1045" s="44"/>
      <c r="X1045" s="44"/>
      <c r="Y1045" s="44"/>
      <c r="Z1045" s="44"/>
      <c r="AA1045" s="44"/>
      <c r="AB1045" s="44" t="s">
        <v>625</v>
      </c>
      <c r="AC1045" s="44" t="s">
        <v>626</v>
      </c>
      <c r="AD1045" s="44" t="s">
        <v>813</v>
      </c>
      <c r="AE1045" s="44" t="s">
        <v>550</v>
      </c>
      <c r="AF1045" s="11">
        <f t="shared" si="207"/>
        <v>0</v>
      </c>
      <c r="AG1045" s="11">
        <f t="shared" si="208"/>
        <v>0</v>
      </c>
      <c r="AH1045" s="11">
        <f t="shared" si="209"/>
        <v>0</v>
      </c>
      <c r="AI1045" s="11">
        <f t="shared" si="210"/>
        <v>0</v>
      </c>
      <c r="AJ1045" s="11">
        <f t="shared" si="211"/>
        <v>0</v>
      </c>
      <c r="AK1045" s="11">
        <f t="shared" si="212"/>
        <v>0</v>
      </c>
      <c r="AL1045" s="11" t="str">
        <f t="shared" si="213"/>
        <v/>
      </c>
      <c r="AM1045" s="11" t="str">
        <f t="shared" si="214"/>
        <v/>
      </c>
      <c r="AN1045" s="11" t="str">
        <f>IF(AND($O1045=$B$4,OR($Q1045="COMMUN",$Q1045=$D$4),$R1045="POS"),COUNTIFS($O$83:$O1045,$B$4,$Q$83:$Q1045,"COMMUN",$R$83:$R1045,"POS")+COUNTIFS($O$83:$O1045,$B$4,$Q$83:$Q1045,$D$4,$R$83:$R1045,"POS"),"")</f>
        <v/>
      </c>
      <c r="AO1045" s="11" t="str">
        <f t="shared" si="215"/>
        <v/>
      </c>
      <c r="AP1045" s="11" t="str">
        <f t="shared" si="216"/>
        <v/>
      </c>
      <c r="AQ1045" s="11">
        <f t="shared" si="217"/>
        <v>0</v>
      </c>
    </row>
    <row r="1046" spans="12:43" ht="21.95" customHeight="1">
      <c r="L1046" s="46"/>
      <c r="M1046" s="46"/>
      <c r="N1046" s="44" t="s">
        <v>2778</v>
      </c>
      <c r="O1046" s="44" t="s">
        <v>1228</v>
      </c>
      <c r="P1046" s="44">
        <v>4</v>
      </c>
      <c r="Q1046" s="44" t="s">
        <v>51</v>
      </c>
      <c r="R1046" s="44" t="s">
        <v>52</v>
      </c>
      <c r="S1046" s="44">
        <v>0</v>
      </c>
      <c r="T1046" s="44">
        <v>0</v>
      </c>
      <c r="U1046" s="44" t="s">
        <v>620</v>
      </c>
      <c r="V1046" s="44" t="s">
        <v>2779</v>
      </c>
      <c r="W1046" s="44"/>
      <c r="X1046" s="44"/>
      <c r="Y1046" s="44"/>
      <c r="Z1046" s="44"/>
      <c r="AA1046" s="44"/>
      <c r="AB1046" s="44" t="s">
        <v>625</v>
      </c>
      <c r="AC1046" s="44" t="s">
        <v>626</v>
      </c>
      <c r="AD1046" s="44" t="s">
        <v>813</v>
      </c>
      <c r="AE1046" s="44" t="s">
        <v>550</v>
      </c>
      <c r="AF1046" s="11">
        <f t="shared" si="207"/>
        <v>0</v>
      </c>
      <c r="AG1046" s="11">
        <f t="shared" si="208"/>
        <v>0</v>
      </c>
      <c r="AH1046" s="11">
        <f t="shared" si="209"/>
        <v>0</v>
      </c>
      <c r="AI1046" s="11">
        <f t="shared" si="210"/>
        <v>0</v>
      </c>
      <c r="AJ1046" s="11">
        <f t="shared" si="211"/>
        <v>0</v>
      </c>
      <c r="AK1046" s="11">
        <f t="shared" si="212"/>
        <v>0</v>
      </c>
      <c r="AL1046" s="11" t="str">
        <f t="shared" si="213"/>
        <v/>
      </c>
      <c r="AM1046" s="11" t="str">
        <f t="shared" si="214"/>
        <v/>
      </c>
      <c r="AN1046" s="11" t="str">
        <f>IF(AND($O1046=$B$4,OR($Q1046="COMMUN",$Q1046=$D$4),$R1046="POS"),COUNTIFS($O$83:$O1046,$B$4,$Q$83:$Q1046,"COMMUN",$R$83:$R1046,"POS")+COUNTIFS($O$83:$O1046,$B$4,$Q$83:$Q1046,$D$4,$R$83:$R1046,"POS"),"")</f>
        <v/>
      </c>
      <c r="AO1046" s="11" t="str">
        <f t="shared" si="215"/>
        <v/>
      </c>
      <c r="AP1046" s="11" t="str">
        <f t="shared" si="216"/>
        <v/>
      </c>
      <c r="AQ1046" s="11">
        <f t="shared" si="217"/>
        <v>0</v>
      </c>
    </row>
    <row r="1047" spans="12:43" ht="21.95" customHeight="1">
      <c r="L1047" s="46"/>
      <c r="M1047" s="46"/>
      <c r="N1047" s="44" t="s">
        <v>2780</v>
      </c>
      <c r="O1047" s="44" t="s">
        <v>1228</v>
      </c>
      <c r="P1047" s="44">
        <v>5</v>
      </c>
      <c r="Q1047" s="44" t="s">
        <v>51</v>
      </c>
      <c r="R1047" s="44" t="s">
        <v>52</v>
      </c>
      <c r="S1047" s="44">
        <v>0</v>
      </c>
      <c r="T1047" s="44">
        <v>0</v>
      </c>
      <c r="U1047" s="44" t="s">
        <v>620</v>
      </c>
      <c r="V1047" s="44" t="s">
        <v>2781</v>
      </c>
      <c r="W1047" s="44"/>
      <c r="X1047" s="44"/>
      <c r="Y1047" s="44"/>
      <c r="Z1047" s="44"/>
      <c r="AA1047" s="44"/>
      <c r="AB1047" s="44" t="s">
        <v>625</v>
      </c>
      <c r="AC1047" s="44" t="s">
        <v>626</v>
      </c>
      <c r="AD1047" s="44" t="s">
        <v>813</v>
      </c>
      <c r="AE1047" s="44" t="s">
        <v>550</v>
      </c>
      <c r="AF1047" s="11">
        <f t="shared" si="207"/>
        <v>0</v>
      </c>
      <c r="AG1047" s="11">
        <f t="shared" si="208"/>
        <v>0</v>
      </c>
      <c r="AH1047" s="11">
        <f t="shared" si="209"/>
        <v>0</v>
      </c>
      <c r="AI1047" s="11">
        <f t="shared" si="210"/>
        <v>0</v>
      </c>
      <c r="AJ1047" s="11">
        <f t="shared" si="211"/>
        <v>0</v>
      </c>
      <c r="AK1047" s="11">
        <f t="shared" si="212"/>
        <v>0</v>
      </c>
      <c r="AL1047" s="11" t="str">
        <f t="shared" si="213"/>
        <v/>
      </c>
      <c r="AM1047" s="11" t="str">
        <f t="shared" si="214"/>
        <v/>
      </c>
      <c r="AN1047" s="11" t="str">
        <f>IF(AND($O1047=$B$4,OR($Q1047="COMMUN",$Q1047=$D$4),$R1047="POS"),COUNTIFS($O$83:$O1047,$B$4,$Q$83:$Q1047,"COMMUN",$R$83:$R1047,"POS")+COUNTIFS($O$83:$O1047,$B$4,$Q$83:$Q1047,$D$4,$R$83:$R1047,"POS"),"")</f>
        <v/>
      </c>
      <c r="AO1047" s="11" t="str">
        <f t="shared" si="215"/>
        <v/>
      </c>
      <c r="AP1047" s="11" t="str">
        <f t="shared" si="216"/>
        <v/>
      </c>
      <c r="AQ1047" s="11">
        <f t="shared" si="217"/>
        <v>0</v>
      </c>
    </row>
    <row r="1048" spans="12:43" ht="21.95" customHeight="1">
      <c r="L1048" s="46"/>
      <c r="M1048" s="46"/>
      <c r="N1048" s="44" t="s">
        <v>2782</v>
      </c>
      <c r="O1048" s="44" t="s">
        <v>1231</v>
      </c>
      <c r="P1048" s="44">
        <v>1</v>
      </c>
      <c r="Q1048" s="44" t="s">
        <v>51</v>
      </c>
      <c r="R1048" s="44" t="s">
        <v>52</v>
      </c>
      <c r="S1048" s="44">
        <v>0</v>
      </c>
      <c r="T1048" s="44">
        <v>0</v>
      </c>
      <c r="U1048" s="44" t="s">
        <v>620</v>
      </c>
      <c r="V1048" s="44" t="s">
        <v>2783</v>
      </c>
      <c r="W1048" s="44"/>
      <c r="X1048" s="44"/>
      <c r="Y1048" s="44"/>
      <c r="Z1048" s="44"/>
      <c r="AA1048" s="44"/>
      <c r="AB1048" s="44" t="s">
        <v>625</v>
      </c>
      <c r="AC1048" s="44" t="s">
        <v>626</v>
      </c>
      <c r="AD1048" s="44" t="s">
        <v>813</v>
      </c>
      <c r="AE1048" s="44" t="s">
        <v>550</v>
      </c>
      <c r="AF1048" s="11">
        <f t="shared" si="207"/>
        <v>0</v>
      </c>
      <c r="AG1048" s="11">
        <f t="shared" si="208"/>
        <v>0</v>
      </c>
      <c r="AH1048" s="11">
        <f t="shared" si="209"/>
        <v>0</v>
      </c>
      <c r="AI1048" s="11">
        <f t="shared" si="210"/>
        <v>0</v>
      </c>
      <c r="AJ1048" s="11">
        <f t="shared" si="211"/>
        <v>0</v>
      </c>
      <c r="AK1048" s="11">
        <f t="shared" si="212"/>
        <v>0</v>
      </c>
      <c r="AL1048" s="11" t="str">
        <f t="shared" si="213"/>
        <v/>
      </c>
      <c r="AM1048" s="11" t="str">
        <f t="shared" si="214"/>
        <v/>
      </c>
      <c r="AN1048" s="11" t="str">
        <f>IF(AND($O1048=$B$4,OR($Q1048="COMMUN",$Q1048=$D$4),$R1048="POS"),COUNTIFS($O$83:$O1048,$B$4,$Q$83:$Q1048,"COMMUN",$R$83:$R1048,"POS")+COUNTIFS($O$83:$O1048,$B$4,$Q$83:$Q1048,$D$4,$R$83:$R1048,"POS"),"")</f>
        <v/>
      </c>
      <c r="AO1048" s="11" t="str">
        <f t="shared" si="215"/>
        <v/>
      </c>
      <c r="AP1048" s="11" t="str">
        <f t="shared" si="216"/>
        <v/>
      </c>
      <c r="AQ1048" s="11">
        <f t="shared" si="217"/>
        <v>0</v>
      </c>
    </row>
    <row r="1049" spans="12:43" ht="21.95" customHeight="1">
      <c r="L1049" s="46"/>
      <c r="M1049" s="46"/>
      <c r="N1049" s="44" t="s">
        <v>2784</v>
      </c>
      <c r="O1049" s="44" t="s">
        <v>1231</v>
      </c>
      <c r="P1049" s="44">
        <v>2</v>
      </c>
      <c r="Q1049" s="44" t="s">
        <v>51</v>
      </c>
      <c r="R1049" s="44" t="s">
        <v>52</v>
      </c>
      <c r="S1049" s="44">
        <v>0</v>
      </c>
      <c r="T1049" s="44">
        <v>0</v>
      </c>
      <c r="U1049" s="44" t="s">
        <v>620</v>
      </c>
      <c r="V1049" s="44" t="s">
        <v>2785</v>
      </c>
      <c r="W1049" s="44"/>
      <c r="X1049" s="44"/>
      <c r="Y1049" s="44"/>
      <c r="Z1049" s="44"/>
      <c r="AA1049" s="44"/>
      <c r="AB1049" s="44" t="s">
        <v>625</v>
      </c>
      <c r="AC1049" s="44" t="s">
        <v>626</v>
      </c>
      <c r="AD1049" s="44" t="s">
        <v>813</v>
      </c>
      <c r="AE1049" s="44" t="s">
        <v>550</v>
      </c>
      <c r="AF1049" s="11">
        <f t="shared" si="207"/>
        <v>0</v>
      </c>
      <c r="AG1049" s="11">
        <f t="shared" si="208"/>
        <v>0</v>
      </c>
      <c r="AH1049" s="11">
        <f t="shared" si="209"/>
        <v>0</v>
      </c>
      <c r="AI1049" s="11">
        <f t="shared" si="210"/>
        <v>0</v>
      </c>
      <c r="AJ1049" s="11">
        <f t="shared" si="211"/>
        <v>0</v>
      </c>
      <c r="AK1049" s="11">
        <f t="shared" si="212"/>
        <v>0</v>
      </c>
      <c r="AL1049" s="11" t="str">
        <f t="shared" si="213"/>
        <v/>
      </c>
      <c r="AM1049" s="11" t="str">
        <f t="shared" si="214"/>
        <v/>
      </c>
      <c r="AN1049" s="11" t="str">
        <f>IF(AND($O1049=$B$4,OR($Q1049="COMMUN",$Q1049=$D$4),$R1049="POS"),COUNTIFS($O$83:$O1049,$B$4,$Q$83:$Q1049,"COMMUN",$R$83:$R1049,"POS")+COUNTIFS($O$83:$O1049,$B$4,$Q$83:$Q1049,$D$4,$R$83:$R1049,"POS"),"")</f>
        <v/>
      </c>
      <c r="AO1049" s="11" t="str">
        <f t="shared" si="215"/>
        <v/>
      </c>
      <c r="AP1049" s="11" t="str">
        <f t="shared" si="216"/>
        <v/>
      </c>
      <c r="AQ1049" s="11">
        <f t="shared" si="217"/>
        <v>0</v>
      </c>
    </row>
    <row r="1050" spans="12:43" ht="21.95" customHeight="1">
      <c r="L1050" s="46"/>
      <c r="M1050" s="46"/>
      <c r="N1050" s="44" t="s">
        <v>2786</v>
      </c>
      <c r="O1050" s="44" t="s">
        <v>1231</v>
      </c>
      <c r="P1050" s="44">
        <v>3</v>
      </c>
      <c r="Q1050" s="44" t="s">
        <v>51</v>
      </c>
      <c r="R1050" s="44" t="s">
        <v>52</v>
      </c>
      <c r="S1050" s="44">
        <v>0</v>
      </c>
      <c r="T1050" s="44">
        <v>0</v>
      </c>
      <c r="U1050" s="44" t="s">
        <v>620</v>
      </c>
      <c r="V1050" s="44" t="s">
        <v>2787</v>
      </c>
      <c r="W1050" s="44"/>
      <c r="X1050" s="44"/>
      <c r="Y1050" s="44"/>
      <c r="Z1050" s="44"/>
      <c r="AA1050" s="44"/>
      <c r="AB1050" s="44" t="s">
        <v>625</v>
      </c>
      <c r="AC1050" s="44" t="s">
        <v>626</v>
      </c>
      <c r="AD1050" s="44" t="s">
        <v>813</v>
      </c>
      <c r="AE1050" s="44" t="s">
        <v>550</v>
      </c>
      <c r="AF1050" s="11">
        <f t="shared" si="207"/>
        <v>0</v>
      </c>
      <c r="AG1050" s="11">
        <f t="shared" si="208"/>
        <v>0</v>
      </c>
      <c r="AH1050" s="11">
        <f t="shared" si="209"/>
        <v>0</v>
      </c>
      <c r="AI1050" s="11">
        <f t="shared" si="210"/>
        <v>0</v>
      </c>
      <c r="AJ1050" s="11">
        <f t="shared" si="211"/>
        <v>0</v>
      </c>
      <c r="AK1050" s="11">
        <f t="shared" si="212"/>
        <v>0</v>
      </c>
      <c r="AL1050" s="11" t="str">
        <f t="shared" si="213"/>
        <v/>
      </c>
      <c r="AM1050" s="11" t="str">
        <f t="shared" si="214"/>
        <v/>
      </c>
      <c r="AN1050" s="11" t="str">
        <f>IF(AND($O1050=$B$4,OR($Q1050="COMMUN",$Q1050=$D$4),$R1050="POS"),COUNTIFS($O$83:$O1050,$B$4,$Q$83:$Q1050,"COMMUN",$R$83:$R1050,"POS")+COUNTIFS($O$83:$O1050,$B$4,$Q$83:$Q1050,$D$4,$R$83:$R1050,"POS"),"")</f>
        <v/>
      </c>
      <c r="AO1050" s="11" t="str">
        <f t="shared" si="215"/>
        <v/>
      </c>
      <c r="AP1050" s="11" t="str">
        <f t="shared" si="216"/>
        <v/>
      </c>
      <c r="AQ1050" s="11">
        <f t="shared" si="217"/>
        <v>0</v>
      </c>
    </row>
    <row r="1051" spans="12:43" ht="21.95" customHeight="1">
      <c r="L1051" s="46"/>
      <c r="M1051" s="46"/>
      <c r="N1051" s="44" t="s">
        <v>2788</v>
      </c>
      <c r="O1051" s="44" t="s">
        <v>1231</v>
      </c>
      <c r="P1051" s="44">
        <v>4</v>
      </c>
      <c r="Q1051" s="44" t="s">
        <v>51</v>
      </c>
      <c r="R1051" s="44" t="s">
        <v>52</v>
      </c>
      <c r="S1051" s="44">
        <v>0</v>
      </c>
      <c r="T1051" s="44">
        <v>0</v>
      </c>
      <c r="U1051" s="44" t="s">
        <v>620</v>
      </c>
      <c r="V1051" s="44" t="s">
        <v>2789</v>
      </c>
      <c r="W1051" s="44"/>
      <c r="X1051" s="44"/>
      <c r="Y1051" s="44"/>
      <c r="Z1051" s="44"/>
      <c r="AA1051" s="44"/>
      <c r="AB1051" s="44" t="s">
        <v>625</v>
      </c>
      <c r="AC1051" s="44" t="s">
        <v>626</v>
      </c>
      <c r="AD1051" s="44" t="s">
        <v>813</v>
      </c>
      <c r="AE1051" s="44" t="s">
        <v>550</v>
      </c>
      <c r="AF1051" s="11">
        <f t="shared" si="207"/>
        <v>0</v>
      </c>
      <c r="AG1051" s="11">
        <f t="shared" si="208"/>
        <v>0</v>
      </c>
      <c r="AH1051" s="11">
        <f t="shared" si="209"/>
        <v>0</v>
      </c>
      <c r="AI1051" s="11">
        <f t="shared" si="210"/>
        <v>0</v>
      </c>
      <c r="AJ1051" s="11">
        <f t="shared" si="211"/>
        <v>0</v>
      </c>
      <c r="AK1051" s="11">
        <f t="shared" si="212"/>
        <v>0</v>
      </c>
      <c r="AL1051" s="11" t="str">
        <f t="shared" si="213"/>
        <v/>
      </c>
      <c r="AM1051" s="11" t="str">
        <f t="shared" si="214"/>
        <v/>
      </c>
      <c r="AN1051" s="11" t="str">
        <f>IF(AND($O1051=$B$4,OR($Q1051="COMMUN",$Q1051=$D$4),$R1051="POS"),COUNTIFS($O$83:$O1051,$B$4,$Q$83:$Q1051,"COMMUN",$R$83:$R1051,"POS")+COUNTIFS($O$83:$O1051,$B$4,$Q$83:$Q1051,$D$4,$R$83:$R1051,"POS"),"")</f>
        <v/>
      </c>
      <c r="AO1051" s="11" t="str">
        <f t="shared" si="215"/>
        <v/>
      </c>
      <c r="AP1051" s="11" t="str">
        <f t="shared" si="216"/>
        <v/>
      </c>
      <c r="AQ1051" s="11">
        <f t="shared" si="217"/>
        <v>0</v>
      </c>
    </row>
    <row r="1052" spans="12:43" ht="21.95" customHeight="1">
      <c r="L1052" s="46"/>
      <c r="M1052" s="46"/>
      <c r="N1052" s="44" t="s">
        <v>2790</v>
      </c>
      <c r="O1052" s="44" t="s">
        <v>1231</v>
      </c>
      <c r="P1052" s="44">
        <v>5</v>
      </c>
      <c r="Q1052" s="44" t="s">
        <v>51</v>
      </c>
      <c r="R1052" s="44" t="s">
        <v>52</v>
      </c>
      <c r="S1052" s="44">
        <v>0</v>
      </c>
      <c r="T1052" s="44">
        <v>0</v>
      </c>
      <c r="U1052" s="44" t="s">
        <v>620</v>
      </c>
      <c r="V1052" s="44" t="s">
        <v>2791</v>
      </c>
      <c r="W1052" s="44"/>
      <c r="X1052" s="44"/>
      <c r="Y1052" s="44"/>
      <c r="Z1052" s="44"/>
      <c r="AA1052" s="44"/>
      <c r="AB1052" s="44" t="s">
        <v>625</v>
      </c>
      <c r="AC1052" s="44" t="s">
        <v>626</v>
      </c>
      <c r="AD1052" s="44" t="s">
        <v>813</v>
      </c>
      <c r="AE1052" s="44" t="s">
        <v>550</v>
      </c>
      <c r="AF1052" s="11">
        <f t="shared" si="207"/>
        <v>0</v>
      </c>
      <c r="AG1052" s="11">
        <f t="shared" si="208"/>
        <v>0</v>
      </c>
      <c r="AH1052" s="11">
        <f t="shared" si="209"/>
        <v>0</v>
      </c>
      <c r="AI1052" s="11">
        <f t="shared" si="210"/>
        <v>0</v>
      </c>
      <c r="AJ1052" s="11">
        <f t="shared" si="211"/>
        <v>0</v>
      </c>
      <c r="AK1052" s="11">
        <f t="shared" si="212"/>
        <v>0</v>
      </c>
      <c r="AL1052" s="11" t="str">
        <f t="shared" si="213"/>
        <v/>
      </c>
      <c r="AM1052" s="11" t="str">
        <f t="shared" si="214"/>
        <v/>
      </c>
      <c r="AN1052" s="11" t="str">
        <f>IF(AND($O1052=$B$4,OR($Q1052="COMMUN",$Q1052=$D$4),$R1052="POS"),COUNTIFS($O$83:$O1052,$B$4,$Q$83:$Q1052,"COMMUN",$R$83:$R1052,"POS")+COUNTIFS($O$83:$O1052,$B$4,$Q$83:$Q1052,$D$4,$R$83:$R1052,"POS"),"")</f>
        <v/>
      </c>
      <c r="AO1052" s="11" t="str">
        <f t="shared" si="215"/>
        <v/>
      </c>
      <c r="AP1052" s="11" t="str">
        <f t="shared" si="216"/>
        <v/>
      </c>
      <c r="AQ1052" s="11">
        <f t="shared" si="217"/>
        <v>0</v>
      </c>
    </row>
    <row r="1053" spans="12:43" ht="21.95" customHeight="1">
      <c r="L1053" s="46"/>
      <c r="M1053" s="46"/>
      <c r="N1053" s="44" t="s">
        <v>2792</v>
      </c>
      <c r="O1053" s="44" t="s">
        <v>1234</v>
      </c>
      <c r="P1053" s="44">
        <v>1</v>
      </c>
      <c r="Q1053" s="44" t="s">
        <v>51</v>
      </c>
      <c r="R1053" s="44" t="s">
        <v>52</v>
      </c>
      <c r="S1053" s="44">
        <v>0</v>
      </c>
      <c r="T1053" s="44">
        <v>0</v>
      </c>
      <c r="U1053" s="44" t="s">
        <v>620</v>
      </c>
      <c r="V1053" s="44" t="s">
        <v>2793</v>
      </c>
      <c r="W1053" s="44"/>
      <c r="X1053" s="44"/>
      <c r="Y1053" s="44"/>
      <c r="Z1053" s="44"/>
      <c r="AA1053" s="44"/>
      <c r="AB1053" s="44" t="s">
        <v>625</v>
      </c>
      <c r="AC1053" s="44" t="s">
        <v>626</v>
      </c>
      <c r="AD1053" s="44" t="s">
        <v>813</v>
      </c>
      <c r="AE1053" s="44" t="s">
        <v>550</v>
      </c>
      <c r="AF1053" s="11">
        <f t="shared" si="207"/>
        <v>0</v>
      </c>
      <c r="AG1053" s="11">
        <f t="shared" si="208"/>
        <v>0</v>
      </c>
      <c r="AH1053" s="11">
        <f t="shared" si="209"/>
        <v>0</v>
      </c>
      <c r="AI1053" s="11">
        <f t="shared" si="210"/>
        <v>0</v>
      </c>
      <c r="AJ1053" s="11">
        <f t="shared" si="211"/>
        <v>0</v>
      </c>
      <c r="AK1053" s="11">
        <f t="shared" si="212"/>
        <v>0</v>
      </c>
      <c r="AL1053" s="11" t="str">
        <f t="shared" si="213"/>
        <v/>
      </c>
      <c r="AM1053" s="11" t="str">
        <f t="shared" si="214"/>
        <v/>
      </c>
      <c r="AN1053" s="11" t="str">
        <f>IF(AND($O1053=$B$4,OR($Q1053="COMMUN",$Q1053=$D$4),$R1053="POS"),COUNTIFS($O$83:$O1053,$B$4,$Q$83:$Q1053,"COMMUN",$R$83:$R1053,"POS")+COUNTIFS($O$83:$O1053,$B$4,$Q$83:$Q1053,$D$4,$R$83:$R1053,"POS"),"")</f>
        <v/>
      </c>
      <c r="AO1053" s="11" t="str">
        <f t="shared" si="215"/>
        <v/>
      </c>
      <c r="AP1053" s="11" t="str">
        <f t="shared" si="216"/>
        <v/>
      </c>
      <c r="AQ1053" s="11">
        <f t="shared" si="217"/>
        <v>0</v>
      </c>
    </row>
    <row r="1054" spans="12:43" ht="21.95" customHeight="1">
      <c r="L1054" s="46"/>
      <c r="M1054" s="46"/>
      <c r="N1054" s="44" t="s">
        <v>2794</v>
      </c>
      <c r="O1054" s="44" t="s">
        <v>1234</v>
      </c>
      <c r="P1054" s="44">
        <v>2</v>
      </c>
      <c r="Q1054" s="44" t="s">
        <v>51</v>
      </c>
      <c r="R1054" s="44" t="s">
        <v>52</v>
      </c>
      <c r="S1054" s="44">
        <v>0</v>
      </c>
      <c r="T1054" s="44">
        <v>0</v>
      </c>
      <c r="U1054" s="44" t="s">
        <v>620</v>
      </c>
      <c r="V1054" s="44" t="s">
        <v>2795</v>
      </c>
      <c r="W1054" s="44"/>
      <c r="X1054" s="44"/>
      <c r="Y1054" s="44"/>
      <c r="Z1054" s="44"/>
      <c r="AA1054" s="44"/>
      <c r="AB1054" s="44" t="s">
        <v>625</v>
      </c>
      <c r="AC1054" s="44" t="s">
        <v>626</v>
      </c>
      <c r="AD1054" s="44" t="s">
        <v>813</v>
      </c>
      <c r="AE1054" s="44" t="s">
        <v>550</v>
      </c>
      <c r="AF1054" s="11">
        <f t="shared" si="207"/>
        <v>0</v>
      </c>
      <c r="AG1054" s="11">
        <f t="shared" si="208"/>
        <v>0</v>
      </c>
      <c r="AH1054" s="11">
        <f t="shared" si="209"/>
        <v>0</v>
      </c>
      <c r="AI1054" s="11">
        <f t="shared" si="210"/>
        <v>0</v>
      </c>
      <c r="AJ1054" s="11">
        <f t="shared" si="211"/>
        <v>0</v>
      </c>
      <c r="AK1054" s="11">
        <f t="shared" si="212"/>
        <v>0</v>
      </c>
      <c r="AL1054" s="11" t="str">
        <f t="shared" si="213"/>
        <v/>
      </c>
      <c r="AM1054" s="11" t="str">
        <f t="shared" si="214"/>
        <v/>
      </c>
      <c r="AN1054" s="11" t="str">
        <f>IF(AND($O1054=$B$4,OR($Q1054="COMMUN",$Q1054=$D$4),$R1054="POS"),COUNTIFS($O$83:$O1054,$B$4,$Q$83:$Q1054,"COMMUN",$R$83:$R1054,"POS")+COUNTIFS($O$83:$O1054,$B$4,$Q$83:$Q1054,$D$4,$R$83:$R1054,"POS"),"")</f>
        <v/>
      </c>
      <c r="AO1054" s="11" t="str">
        <f t="shared" si="215"/>
        <v/>
      </c>
      <c r="AP1054" s="11" t="str">
        <f t="shared" si="216"/>
        <v/>
      </c>
      <c r="AQ1054" s="11">
        <f t="shared" si="217"/>
        <v>0</v>
      </c>
    </row>
    <row r="1055" spans="12:43" ht="21.95" customHeight="1">
      <c r="L1055" s="46"/>
      <c r="M1055" s="46"/>
      <c r="N1055" s="44" t="s">
        <v>2796</v>
      </c>
      <c r="O1055" s="44" t="s">
        <v>1234</v>
      </c>
      <c r="P1055" s="44">
        <v>3</v>
      </c>
      <c r="Q1055" s="44" t="s">
        <v>51</v>
      </c>
      <c r="R1055" s="44" t="s">
        <v>52</v>
      </c>
      <c r="S1055" s="44">
        <v>0</v>
      </c>
      <c r="T1055" s="44">
        <v>0</v>
      </c>
      <c r="U1055" s="44" t="s">
        <v>620</v>
      </c>
      <c r="V1055" s="44" t="s">
        <v>2797</v>
      </c>
      <c r="W1055" s="44"/>
      <c r="X1055" s="44"/>
      <c r="Y1055" s="44"/>
      <c r="Z1055" s="44"/>
      <c r="AA1055" s="44"/>
      <c r="AB1055" s="44" t="s">
        <v>625</v>
      </c>
      <c r="AC1055" s="44" t="s">
        <v>626</v>
      </c>
      <c r="AD1055" s="44" t="s">
        <v>813</v>
      </c>
      <c r="AE1055" s="44" t="s">
        <v>550</v>
      </c>
      <c r="AF1055" s="11">
        <f t="shared" si="207"/>
        <v>0</v>
      </c>
      <c r="AG1055" s="11">
        <f t="shared" si="208"/>
        <v>0</v>
      </c>
      <c r="AH1055" s="11">
        <f t="shared" si="209"/>
        <v>0</v>
      </c>
      <c r="AI1055" s="11">
        <f t="shared" si="210"/>
        <v>0</v>
      </c>
      <c r="AJ1055" s="11">
        <f t="shared" si="211"/>
        <v>0</v>
      </c>
      <c r="AK1055" s="11">
        <f t="shared" si="212"/>
        <v>0</v>
      </c>
      <c r="AL1055" s="11" t="str">
        <f t="shared" si="213"/>
        <v/>
      </c>
      <c r="AM1055" s="11" t="str">
        <f t="shared" si="214"/>
        <v/>
      </c>
      <c r="AN1055" s="11" t="str">
        <f>IF(AND($O1055=$B$4,OR($Q1055="COMMUN",$Q1055=$D$4),$R1055="POS"),COUNTIFS($O$83:$O1055,$B$4,$Q$83:$Q1055,"COMMUN",$R$83:$R1055,"POS")+COUNTIFS($O$83:$O1055,$B$4,$Q$83:$Q1055,$D$4,$R$83:$R1055,"POS"),"")</f>
        <v/>
      </c>
      <c r="AO1055" s="11" t="str">
        <f t="shared" si="215"/>
        <v/>
      </c>
      <c r="AP1055" s="11" t="str">
        <f t="shared" si="216"/>
        <v/>
      </c>
      <c r="AQ1055" s="11">
        <f t="shared" si="217"/>
        <v>0</v>
      </c>
    </row>
    <row r="1056" spans="12:43" ht="21.95" customHeight="1">
      <c r="L1056" s="46"/>
      <c r="M1056" s="46"/>
      <c r="N1056" s="44" t="s">
        <v>2798</v>
      </c>
      <c r="O1056" s="44" t="s">
        <v>1234</v>
      </c>
      <c r="P1056" s="44">
        <v>4</v>
      </c>
      <c r="Q1056" s="44" t="s">
        <v>51</v>
      </c>
      <c r="R1056" s="44" t="s">
        <v>52</v>
      </c>
      <c r="S1056" s="44">
        <v>0</v>
      </c>
      <c r="T1056" s="44">
        <v>0</v>
      </c>
      <c r="U1056" s="44" t="s">
        <v>620</v>
      </c>
      <c r="V1056" s="44" t="s">
        <v>2799</v>
      </c>
      <c r="W1056" s="44"/>
      <c r="X1056" s="44"/>
      <c r="Y1056" s="44"/>
      <c r="Z1056" s="44"/>
      <c r="AA1056" s="44"/>
      <c r="AB1056" s="44" t="s">
        <v>625</v>
      </c>
      <c r="AC1056" s="44" t="s">
        <v>626</v>
      </c>
      <c r="AD1056" s="44" t="s">
        <v>813</v>
      </c>
      <c r="AE1056" s="44" t="s">
        <v>550</v>
      </c>
      <c r="AF1056" s="11">
        <f t="shared" si="207"/>
        <v>0</v>
      </c>
      <c r="AG1056" s="11">
        <f t="shared" si="208"/>
        <v>0</v>
      </c>
      <c r="AH1056" s="11">
        <f t="shared" si="209"/>
        <v>0</v>
      </c>
      <c r="AI1056" s="11">
        <f t="shared" si="210"/>
        <v>0</v>
      </c>
      <c r="AJ1056" s="11">
        <f t="shared" si="211"/>
        <v>0</v>
      </c>
      <c r="AK1056" s="11">
        <f t="shared" si="212"/>
        <v>0</v>
      </c>
      <c r="AL1056" s="11" t="str">
        <f t="shared" si="213"/>
        <v/>
      </c>
      <c r="AM1056" s="11" t="str">
        <f t="shared" si="214"/>
        <v/>
      </c>
      <c r="AN1056" s="11" t="str">
        <f>IF(AND($O1056=$B$4,OR($Q1056="COMMUN",$Q1056=$D$4),$R1056="POS"),COUNTIFS($O$83:$O1056,$B$4,$Q$83:$Q1056,"COMMUN",$R$83:$R1056,"POS")+COUNTIFS($O$83:$O1056,$B$4,$Q$83:$Q1056,$D$4,$R$83:$R1056,"POS"),"")</f>
        <v/>
      </c>
      <c r="AO1056" s="11" t="str">
        <f t="shared" si="215"/>
        <v/>
      </c>
      <c r="AP1056" s="11" t="str">
        <f t="shared" si="216"/>
        <v/>
      </c>
      <c r="AQ1056" s="11">
        <f t="shared" si="217"/>
        <v>0</v>
      </c>
    </row>
    <row r="1057" spans="12:43" ht="21.95" customHeight="1">
      <c r="L1057" s="46"/>
      <c r="M1057" s="46"/>
      <c r="N1057" s="44" t="s">
        <v>2800</v>
      </c>
      <c r="O1057" s="44" t="s">
        <v>1234</v>
      </c>
      <c r="P1057" s="44">
        <v>5</v>
      </c>
      <c r="Q1057" s="44" t="s">
        <v>51</v>
      </c>
      <c r="R1057" s="44" t="s">
        <v>52</v>
      </c>
      <c r="S1057" s="44">
        <v>0</v>
      </c>
      <c r="T1057" s="44">
        <v>0</v>
      </c>
      <c r="U1057" s="44" t="s">
        <v>620</v>
      </c>
      <c r="V1057" s="44" t="s">
        <v>2801</v>
      </c>
      <c r="W1057" s="44"/>
      <c r="X1057" s="44"/>
      <c r="Y1057" s="44"/>
      <c r="Z1057" s="44"/>
      <c r="AA1057" s="44"/>
      <c r="AB1057" s="44" t="s">
        <v>625</v>
      </c>
      <c r="AC1057" s="44" t="s">
        <v>626</v>
      </c>
      <c r="AD1057" s="44" t="s">
        <v>813</v>
      </c>
      <c r="AE1057" s="44" t="s">
        <v>550</v>
      </c>
      <c r="AF1057" s="11">
        <f t="shared" si="207"/>
        <v>0</v>
      </c>
      <c r="AG1057" s="11">
        <f t="shared" si="208"/>
        <v>0</v>
      </c>
      <c r="AH1057" s="11">
        <f t="shared" si="209"/>
        <v>0</v>
      </c>
      <c r="AI1057" s="11">
        <f t="shared" si="210"/>
        <v>0</v>
      </c>
      <c r="AJ1057" s="11">
        <f t="shared" si="211"/>
        <v>0</v>
      </c>
      <c r="AK1057" s="11">
        <f t="shared" si="212"/>
        <v>0</v>
      </c>
      <c r="AL1057" s="11" t="str">
        <f t="shared" si="213"/>
        <v/>
      </c>
      <c r="AM1057" s="11" t="str">
        <f t="shared" si="214"/>
        <v/>
      </c>
      <c r="AN1057" s="11" t="str">
        <f>IF(AND($O1057=$B$4,OR($Q1057="COMMUN",$Q1057=$D$4),$R1057="POS"),COUNTIFS($O$83:$O1057,$B$4,$Q$83:$Q1057,"COMMUN",$R$83:$R1057,"POS")+COUNTIFS($O$83:$O1057,$B$4,$Q$83:$Q1057,$D$4,$R$83:$R1057,"POS"),"")</f>
        <v/>
      </c>
      <c r="AO1057" s="11" t="str">
        <f t="shared" si="215"/>
        <v/>
      </c>
      <c r="AP1057" s="11" t="str">
        <f t="shared" si="216"/>
        <v/>
      </c>
      <c r="AQ1057" s="11">
        <f t="shared" si="217"/>
        <v>0</v>
      </c>
    </row>
    <row r="1058" spans="12:43" ht="21.95" customHeight="1">
      <c r="L1058" s="46"/>
      <c r="M1058" s="46"/>
      <c r="N1058" s="44" t="s">
        <v>2802</v>
      </c>
      <c r="O1058" s="44" t="s">
        <v>1237</v>
      </c>
      <c r="P1058" s="44">
        <v>1</v>
      </c>
      <c r="Q1058" s="44" t="s">
        <v>51</v>
      </c>
      <c r="R1058" s="44" t="s">
        <v>52</v>
      </c>
      <c r="S1058" s="44">
        <v>0</v>
      </c>
      <c r="T1058" s="44">
        <v>0</v>
      </c>
      <c r="U1058" s="44" t="s">
        <v>620</v>
      </c>
      <c r="V1058" s="44" t="s">
        <v>2803</v>
      </c>
      <c r="W1058" s="44"/>
      <c r="X1058" s="44"/>
      <c r="Y1058" s="44"/>
      <c r="Z1058" s="44"/>
      <c r="AA1058" s="44"/>
      <c r="AB1058" s="44" t="s">
        <v>625</v>
      </c>
      <c r="AC1058" s="44" t="s">
        <v>626</v>
      </c>
      <c r="AD1058" s="44" t="s">
        <v>813</v>
      </c>
      <c r="AE1058" s="44" t="s">
        <v>550</v>
      </c>
      <c r="AF1058" s="11">
        <f t="shared" si="207"/>
        <v>0</v>
      </c>
      <c r="AG1058" s="11">
        <f t="shared" si="208"/>
        <v>0</v>
      </c>
      <c r="AH1058" s="11">
        <f t="shared" si="209"/>
        <v>0</v>
      </c>
      <c r="AI1058" s="11">
        <f t="shared" si="210"/>
        <v>0</v>
      </c>
      <c r="AJ1058" s="11">
        <f t="shared" si="211"/>
        <v>0</v>
      </c>
      <c r="AK1058" s="11">
        <f t="shared" si="212"/>
        <v>0</v>
      </c>
      <c r="AL1058" s="11" t="str">
        <f t="shared" si="213"/>
        <v/>
      </c>
      <c r="AM1058" s="11" t="str">
        <f t="shared" si="214"/>
        <v/>
      </c>
      <c r="AN1058" s="11" t="str">
        <f>IF(AND($O1058=$B$4,OR($Q1058="COMMUN",$Q1058=$D$4),$R1058="POS"),COUNTIFS($O$83:$O1058,$B$4,$Q$83:$Q1058,"COMMUN",$R$83:$R1058,"POS")+COUNTIFS($O$83:$O1058,$B$4,$Q$83:$Q1058,$D$4,$R$83:$R1058,"POS"),"")</f>
        <v/>
      </c>
      <c r="AO1058" s="11" t="str">
        <f t="shared" si="215"/>
        <v/>
      </c>
      <c r="AP1058" s="11" t="str">
        <f t="shared" si="216"/>
        <v/>
      </c>
      <c r="AQ1058" s="11">
        <f t="shared" si="217"/>
        <v>0</v>
      </c>
    </row>
    <row r="1059" spans="12:43" ht="21.95" customHeight="1">
      <c r="L1059" s="46"/>
      <c r="M1059" s="46"/>
      <c r="N1059" s="44" t="s">
        <v>2804</v>
      </c>
      <c r="O1059" s="44" t="s">
        <v>1237</v>
      </c>
      <c r="P1059" s="44">
        <v>2</v>
      </c>
      <c r="Q1059" s="44" t="s">
        <v>51</v>
      </c>
      <c r="R1059" s="44" t="s">
        <v>52</v>
      </c>
      <c r="S1059" s="44">
        <v>0</v>
      </c>
      <c r="T1059" s="44">
        <v>0</v>
      </c>
      <c r="U1059" s="44" t="s">
        <v>620</v>
      </c>
      <c r="V1059" s="44" t="s">
        <v>2805</v>
      </c>
      <c r="W1059" s="44"/>
      <c r="X1059" s="44"/>
      <c r="Y1059" s="44"/>
      <c r="Z1059" s="44"/>
      <c r="AA1059" s="44"/>
      <c r="AB1059" s="44" t="s">
        <v>625</v>
      </c>
      <c r="AC1059" s="44" t="s">
        <v>626</v>
      </c>
      <c r="AD1059" s="44" t="s">
        <v>813</v>
      </c>
      <c r="AE1059" s="44" t="s">
        <v>550</v>
      </c>
      <c r="AF1059" s="11">
        <f t="shared" si="207"/>
        <v>0</v>
      </c>
      <c r="AG1059" s="11">
        <f t="shared" si="208"/>
        <v>0</v>
      </c>
      <c r="AH1059" s="11">
        <f t="shared" si="209"/>
        <v>0</v>
      </c>
      <c r="AI1059" s="11">
        <f t="shared" si="210"/>
        <v>0</v>
      </c>
      <c r="AJ1059" s="11">
        <f t="shared" si="211"/>
        <v>0</v>
      </c>
      <c r="AK1059" s="11">
        <f t="shared" si="212"/>
        <v>0</v>
      </c>
      <c r="AL1059" s="11" t="str">
        <f t="shared" si="213"/>
        <v/>
      </c>
      <c r="AM1059" s="11" t="str">
        <f t="shared" si="214"/>
        <v/>
      </c>
      <c r="AN1059" s="11" t="str">
        <f>IF(AND($O1059=$B$4,OR($Q1059="COMMUN",$Q1059=$D$4),$R1059="POS"),COUNTIFS($O$83:$O1059,$B$4,$Q$83:$Q1059,"COMMUN",$R$83:$R1059,"POS")+COUNTIFS($O$83:$O1059,$B$4,$Q$83:$Q1059,$D$4,$R$83:$R1059,"POS"),"")</f>
        <v/>
      </c>
      <c r="AO1059" s="11" t="str">
        <f t="shared" si="215"/>
        <v/>
      </c>
      <c r="AP1059" s="11" t="str">
        <f t="shared" si="216"/>
        <v/>
      </c>
      <c r="AQ1059" s="11">
        <f t="shared" si="217"/>
        <v>0</v>
      </c>
    </row>
    <row r="1060" spans="12:43" ht="21.95" customHeight="1">
      <c r="L1060" s="46"/>
      <c r="M1060" s="46"/>
      <c r="N1060" s="44" t="s">
        <v>2806</v>
      </c>
      <c r="O1060" s="44" t="s">
        <v>1237</v>
      </c>
      <c r="P1060" s="44">
        <v>3</v>
      </c>
      <c r="Q1060" s="44" t="s">
        <v>51</v>
      </c>
      <c r="R1060" s="44" t="s">
        <v>52</v>
      </c>
      <c r="S1060" s="44">
        <v>0</v>
      </c>
      <c r="T1060" s="44">
        <v>0</v>
      </c>
      <c r="U1060" s="44" t="s">
        <v>620</v>
      </c>
      <c r="V1060" s="44" t="s">
        <v>2807</v>
      </c>
      <c r="W1060" s="44"/>
      <c r="X1060" s="44"/>
      <c r="Y1060" s="44"/>
      <c r="Z1060" s="44"/>
      <c r="AA1060" s="44"/>
      <c r="AB1060" s="44" t="s">
        <v>625</v>
      </c>
      <c r="AC1060" s="44" t="s">
        <v>626</v>
      </c>
      <c r="AD1060" s="44" t="s">
        <v>813</v>
      </c>
      <c r="AE1060" s="44" t="s">
        <v>550</v>
      </c>
      <c r="AF1060" s="11">
        <f t="shared" si="207"/>
        <v>0</v>
      </c>
      <c r="AG1060" s="11">
        <f t="shared" si="208"/>
        <v>0</v>
      </c>
      <c r="AH1060" s="11">
        <f t="shared" si="209"/>
        <v>0</v>
      </c>
      <c r="AI1060" s="11">
        <f t="shared" si="210"/>
        <v>0</v>
      </c>
      <c r="AJ1060" s="11">
        <f t="shared" si="211"/>
        <v>0</v>
      </c>
      <c r="AK1060" s="11">
        <f t="shared" si="212"/>
        <v>0</v>
      </c>
      <c r="AL1060" s="11" t="str">
        <f t="shared" si="213"/>
        <v/>
      </c>
      <c r="AM1060" s="11" t="str">
        <f t="shared" si="214"/>
        <v/>
      </c>
      <c r="AN1060" s="11" t="str">
        <f>IF(AND($O1060=$B$4,OR($Q1060="COMMUN",$Q1060=$D$4),$R1060="POS"),COUNTIFS($O$83:$O1060,$B$4,$Q$83:$Q1060,"COMMUN",$R$83:$R1060,"POS")+COUNTIFS($O$83:$O1060,$B$4,$Q$83:$Q1060,$D$4,$R$83:$R1060,"POS"),"")</f>
        <v/>
      </c>
      <c r="AO1060" s="11" t="str">
        <f t="shared" si="215"/>
        <v/>
      </c>
      <c r="AP1060" s="11" t="str">
        <f t="shared" si="216"/>
        <v/>
      </c>
      <c r="AQ1060" s="11">
        <f t="shared" si="217"/>
        <v>0</v>
      </c>
    </row>
    <row r="1061" spans="12:43" ht="21.95" customHeight="1">
      <c r="L1061" s="46"/>
      <c r="M1061" s="46"/>
      <c r="N1061" s="44" t="s">
        <v>2808</v>
      </c>
      <c r="O1061" s="44" t="s">
        <v>1237</v>
      </c>
      <c r="P1061" s="44">
        <v>4</v>
      </c>
      <c r="Q1061" s="44" t="s">
        <v>51</v>
      </c>
      <c r="R1061" s="44" t="s">
        <v>52</v>
      </c>
      <c r="S1061" s="44">
        <v>0</v>
      </c>
      <c r="T1061" s="44">
        <v>0</v>
      </c>
      <c r="U1061" s="44" t="s">
        <v>620</v>
      </c>
      <c r="V1061" s="44" t="s">
        <v>2809</v>
      </c>
      <c r="W1061" s="44"/>
      <c r="X1061" s="44"/>
      <c r="Y1061" s="44"/>
      <c r="Z1061" s="44"/>
      <c r="AA1061" s="44"/>
      <c r="AB1061" s="44" t="s">
        <v>625</v>
      </c>
      <c r="AC1061" s="44" t="s">
        <v>626</v>
      </c>
      <c r="AD1061" s="44" t="s">
        <v>813</v>
      </c>
      <c r="AE1061" s="44" t="s">
        <v>550</v>
      </c>
      <c r="AF1061" s="11">
        <f t="shared" si="207"/>
        <v>0</v>
      </c>
      <c r="AG1061" s="11">
        <f t="shared" si="208"/>
        <v>0</v>
      </c>
      <c r="AH1061" s="11">
        <f t="shared" si="209"/>
        <v>0</v>
      </c>
      <c r="AI1061" s="11">
        <f t="shared" si="210"/>
        <v>0</v>
      </c>
      <c r="AJ1061" s="11">
        <f t="shared" si="211"/>
        <v>0</v>
      </c>
      <c r="AK1061" s="11">
        <f t="shared" si="212"/>
        <v>0</v>
      </c>
      <c r="AL1061" s="11" t="str">
        <f t="shared" si="213"/>
        <v/>
      </c>
      <c r="AM1061" s="11" t="str">
        <f t="shared" si="214"/>
        <v/>
      </c>
      <c r="AN1061" s="11" t="str">
        <f>IF(AND($O1061=$B$4,OR($Q1061="COMMUN",$Q1061=$D$4),$R1061="POS"),COUNTIFS($O$83:$O1061,$B$4,$Q$83:$Q1061,"COMMUN",$R$83:$R1061,"POS")+COUNTIFS($O$83:$O1061,$B$4,$Q$83:$Q1061,$D$4,$R$83:$R1061,"POS"),"")</f>
        <v/>
      </c>
      <c r="AO1061" s="11" t="str">
        <f t="shared" si="215"/>
        <v/>
      </c>
      <c r="AP1061" s="11" t="str">
        <f t="shared" si="216"/>
        <v/>
      </c>
      <c r="AQ1061" s="11">
        <f t="shared" si="217"/>
        <v>0</v>
      </c>
    </row>
    <row r="1062" spans="12:43" ht="21.95" customHeight="1">
      <c r="L1062" s="46"/>
      <c r="M1062" s="46"/>
      <c r="N1062" s="44" t="s">
        <v>2810</v>
      </c>
      <c r="O1062" s="44" t="s">
        <v>1237</v>
      </c>
      <c r="P1062" s="44">
        <v>5</v>
      </c>
      <c r="Q1062" s="44" t="s">
        <v>51</v>
      </c>
      <c r="R1062" s="44" t="s">
        <v>52</v>
      </c>
      <c r="S1062" s="44">
        <v>0</v>
      </c>
      <c r="T1062" s="44">
        <v>0</v>
      </c>
      <c r="U1062" s="44" t="s">
        <v>620</v>
      </c>
      <c r="V1062" s="44" t="s">
        <v>2811</v>
      </c>
      <c r="W1062" s="44"/>
      <c r="X1062" s="44"/>
      <c r="Y1062" s="44"/>
      <c r="Z1062" s="44"/>
      <c r="AA1062" s="44"/>
      <c r="AB1062" s="44" t="s">
        <v>625</v>
      </c>
      <c r="AC1062" s="44" t="s">
        <v>626</v>
      </c>
      <c r="AD1062" s="44" t="s">
        <v>813</v>
      </c>
      <c r="AE1062" s="44" t="s">
        <v>550</v>
      </c>
      <c r="AF1062" s="11">
        <f t="shared" si="207"/>
        <v>0</v>
      </c>
      <c r="AG1062" s="11">
        <f t="shared" si="208"/>
        <v>0</v>
      </c>
      <c r="AH1062" s="11">
        <f t="shared" si="209"/>
        <v>0</v>
      </c>
      <c r="AI1062" s="11">
        <f t="shared" si="210"/>
        <v>0</v>
      </c>
      <c r="AJ1062" s="11">
        <f t="shared" si="211"/>
        <v>0</v>
      </c>
      <c r="AK1062" s="11">
        <f t="shared" si="212"/>
        <v>0</v>
      </c>
      <c r="AL1062" s="11" t="str">
        <f t="shared" si="213"/>
        <v/>
      </c>
      <c r="AM1062" s="11" t="str">
        <f t="shared" si="214"/>
        <v/>
      </c>
      <c r="AN1062" s="11" t="str">
        <f>IF(AND($O1062=$B$4,OR($Q1062="COMMUN",$Q1062=$D$4),$R1062="POS"),COUNTIFS($O$83:$O1062,$B$4,$Q$83:$Q1062,"COMMUN",$R$83:$R1062,"POS")+COUNTIFS($O$83:$O1062,$B$4,$Q$83:$Q1062,$D$4,$R$83:$R1062,"POS"),"")</f>
        <v/>
      </c>
      <c r="AO1062" s="11" t="str">
        <f t="shared" si="215"/>
        <v/>
      </c>
      <c r="AP1062" s="11" t="str">
        <f t="shared" si="216"/>
        <v/>
      </c>
      <c r="AQ1062" s="11">
        <f t="shared" si="217"/>
        <v>0</v>
      </c>
    </row>
    <row r="1063" spans="12:43" ht="21.95" customHeight="1">
      <c r="L1063" s="46"/>
      <c r="M1063" s="46"/>
      <c r="N1063" s="44" t="s">
        <v>2812</v>
      </c>
      <c r="O1063" s="44" t="s">
        <v>1240</v>
      </c>
      <c r="P1063" s="44">
        <v>1</v>
      </c>
      <c r="Q1063" s="44" t="s">
        <v>51</v>
      </c>
      <c r="R1063" s="44" t="s">
        <v>52</v>
      </c>
      <c r="S1063" s="44">
        <v>0</v>
      </c>
      <c r="T1063" s="44">
        <v>0</v>
      </c>
      <c r="U1063" s="44" t="s">
        <v>620</v>
      </c>
      <c r="V1063" s="44" t="s">
        <v>2813</v>
      </c>
      <c r="W1063" s="44"/>
      <c r="X1063" s="44"/>
      <c r="Y1063" s="44"/>
      <c r="Z1063" s="44"/>
      <c r="AA1063" s="44"/>
      <c r="AB1063" s="44" t="s">
        <v>625</v>
      </c>
      <c r="AC1063" s="44" t="s">
        <v>626</v>
      </c>
      <c r="AD1063" s="44" t="s">
        <v>813</v>
      </c>
      <c r="AE1063" s="44" t="s">
        <v>550</v>
      </c>
      <c r="AF1063" s="11">
        <f t="shared" si="207"/>
        <v>0</v>
      </c>
      <c r="AG1063" s="11">
        <f t="shared" si="208"/>
        <v>0</v>
      </c>
      <c r="AH1063" s="11">
        <f t="shared" si="209"/>
        <v>0</v>
      </c>
      <c r="AI1063" s="11">
        <f t="shared" si="210"/>
        <v>0</v>
      </c>
      <c r="AJ1063" s="11">
        <f t="shared" si="211"/>
        <v>0</v>
      </c>
      <c r="AK1063" s="11">
        <f t="shared" si="212"/>
        <v>0</v>
      </c>
      <c r="AL1063" s="11" t="str">
        <f t="shared" si="213"/>
        <v/>
      </c>
      <c r="AM1063" s="11" t="str">
        <f t="shared" si="214"/>
        <v/>
      </c>
      <c r="AN1063" s="11" t="str">
        <f>IF(AND($O1063=$B$4,OR($Q1063="COMMUN",$Q1063=$D$4),$R1063="POS"),COUNTIFS($O$83:$O1063,$B$4,$Q$83:$Q1063,"COMMUN",$R$83:$R1063,"POS")+COUNTIFS($O$83:$O1063,$B$4,$Q$83:$Q1063,$D$4,$R$83:$R1063,"POS"),"")</f>
        <v/>
      </c>
      <c r="AO1063" s="11" t="str">
        <f t="shared" si="215"/>
        <v/>
      </c>
      <c r="AP1063" s="11" t="str">
        <f t="shared" si="216"/>
        <v/>
      </c>
      <c r="AQ1063" s="11">
        <f t="shared" si="217"/>
        <v>0</v>
      </c>
    </row>
    <row r="1064" spans="12:43" ht="21.95" customHeight="1">
      <c r="L1064" s="46"/>
      <c r="M1064" s="46"/>
      <c r="N1064" s="44" t="s">
        <v>2814</v>
      </c>
      <c r="O1064" s="44" t="s">
        <v>1240</v>
      </c>
      <c r="P1064" s="44">
        <v>2</v>
      </c>
      <c r="Q1064" s="44" t="s">
        <v>51</v>
      </c>
      <c r="R1064" s="44" t="s">
        <v>52</v>
      </c>
      <c r="S1064" s="44">
        <v>0</v>
      </c>
      <c r="T1064" s="44">
        <v>0</v>
      </c>
      <c r="U1064" s="44" t="s">
        <v>620</v>
      </c>
      <c r="V1064" s="44" t="s">
        <v>2815</v>
      </c>
      <c r="W1064" s="44"/>
      <c r="X1064" s="44"/>
      <c r="Y1064" s="44"/>
      <c r="Z1064" s="44"/>
      <c r="AA1064" s="44"/>
      <c r="AB1064" s="44" t="s">
        <v>625</v>
      </c>
      <c r="AC1064" s="44" t="s">
        <v>626</v>
      </c>
      <c r="AD1064" s="44" t="s">
        <v>813</v>
      </c>
      <c r="AE1064" s="44" t="s">
        <v>550</v>
      </c>
      <c r="AF1064" s="11">
        <f t="shared" si="207"/>
        <v>0</v>
      </c>
      <c r="AG1064" s="11">
        <f t="shared" si="208"/>
        <v>0</v>
      </c>
      <c r="AH1064" s="11">
        <f t="shared" si="209"/>
        <v>0</v>
      </c>
      <c r="AI1064" s="11">
        <f t="shared" si="210"/>
        <v>0</v>
      </c>
      <c r="AJ1064" s="11">
        <f t="shared" si="211"/>
        <v>0</v>
      </c>
      <c r="AK1064" s="11">
        <f t="shared" si="212"/>
        <v>0</v>
      </c>
      <c r="AL1064" s="11" t="str">
        <f t="shared" si="213"/>
        <v/>
      </c>
      <c r="AM1064" s="11" t="str">
        <f t="shared" si="214"/>
        <v/>
      </c>
      <c r="AN1064" s="11" t="str">
        <f>IF(AND($O1064=$B$4,OR($Q1064="COMMUN",$Q1064=$D$4),$R1064="POS"),COUNTIFS($O$83:$O1064,$B$4,$Q$83:$Q1064,"COMMUN",$R$83:$R1064,"POS")+COUNTIFS($O$83:$O1064,$B$4,$Q$83:$Q1064,$D$4,$R$83:$R1064,"POS"),"")</f>
        <v/>
      </c>
      <c r="AO1064" s="11" t="str">
        <f t="shared" si="215"/>
        <v/>
      </c>
      <c r="AP1064" s="11" t="str">
        <f t="shared" si="216"/>
        <v/>
      </c>
      <c r="AQ1064" s="11">
        <f t="shared" si="217"/>
        <v>0</v>
      </c>
    </row>
    <row r="1065" spans="12:43" ht="21.95" customHeight="1">
      <c r="L1065" s="46"/>
      <c r="M1065" s="46"/>
      <c r="N1065" s="44" t="s">
        <v>2816</v>
      </c>
      <c r="O1065" s="44" t="s">
        <v>1240</v>
      </c>
      <c r="P1065" s="44">
        <v>3</v>
      </c>
      <c r="Q1065" s="44" t="s">
        <v>51</v>
      </c>
      <c r="R1065" s="44" t="s">
        <v>52</v>
      </c>
      <c r="S1065" s="44">
        <v>0</v>
      </c>
      <c r="T1065" s="44">
        <v>0</v>
      </c>
      <c r="U1065" s="44" t="s">
        <v>620</v>
      </c>
      <c r="V1065" s="44" t="s">
        <v>2817</v>
      </c>
      <c r="W1065" s="44"/>
      <c r="X1065" s="44"/>
      <c r="Y1065" s="44"/>
      <c r="Z1065" s="44"/>
      <c r="AA1065" s="44"/>
      <c r="AB1065" s="44" t="s">
        <v>625</v>
      </c>
      <c r="AC1065" s="44" t="s">
        <v>626</v>
      </c>
      <c r="AD1065" s="44" t="s">
        <v>813</v>
      </c>
      <c r="AE1065" s="44" t="s">
        <v>550</v>
      </c>
      <c r="AF1065" s="11">
        <f t="shared" si="207"/>
        <v>0</v>
      </c>
      <c r="AG1065" s="11">
        <f t="shared" si="208"/>
        <v>0</v>
      </c>
      <c r="AH1065" s="11">
        <f t="shared" si="209"/>
        <v>0</v>
      </c>
      <c r="AI1065" s="11">
        <f t="shared" si="210"/>
        <v>0</v>
      </c>
      <c r="AJ1065" s="11">
        <f t="shared" si="211"/>
        <v>0</v>
      </c>
      <c r="AK1065" s="11">
        <f t="shared" si="212"/>
        <v>0</v>
      </c>
      <c r="AL1065" s="11" t="str">
        <f t="shared" si="213"/>
        <v/>
      </c>
      <c r="AM1065" s="11" t="str">
        <f t="shared" si="214"/>
        <v/>
      </c>
      <c r="AN1065" s="11" t="str">
        <f>IF(AND($O1065=$B$4,OR($Q1065="COMMUN",$Q1065=$D$4),$R1065="POS"),COUNTIFS($O$83:$O1065,$B$4,$Q$83:$Q1065,"COMMUN",$R$83:$R1065,"POS")+COUNTIFS($O$83:$O1065,$B$4,$Q$83:$Q1065,$D$4,$R$83:$R1065,"POS"),"")</f>
        <v/>
      </c>
      <c r="AO1065" s="11" t="str">
        <f t="shared" si="215"/>
        <v/>
      </c>
      <c r="AP1065" s="11" t="str">
        <f t="shared" si="216"/>
        <v/>
      </c>
      <c r="AQ1065" s="11">
        <f t="shared" si="217"/>
        <v>0</v>
      </c>
    </row>
    <row r="1066" spans="12:43" ht="21.95" customHeight="1">
      <c r="L1066" s="46"/>
      <c r="M1066" s="46"/>
      <c r="N1066" s="44" t="s">
        <v>2818</v>
      </c>
      <c r="O1066" s="44" t="s">
        <v>1240</v>
      </c>
      <c r="P1066" s="44">
        <v>4</v>
      </c>
      <c r="Q1066" s="44" t="s">
        <v>51</v>
      </c>
      <c r="R1066" s="44" t="s">
        <v>52</v>
      </c>
      <c r="S1066" s="44">
        <v>0</v>
      </c>
      <c r="T1066" s="44">
        <v>0</v>
      </c>
      <c r="U1066" s="44" t="s">
        <v>620</v>
      </c>
      <c r="V1066" s="44" t="s">
        <v>2819</v>
      </c>
      <c r="W1066" s="44"/>
      <c r="X1066" s="44"/>
      <c r="Y1066" s="44"/>
      <c r="Z1066" s="44"/>
      <c r="AA1066" s="44"/>
      <c r="AB1066" s="44" t="s">
        <v>625</v>
      </c>
      <c r="AC1066" s="44" t="s">
        <v>626</v>
      </c>
      <c r="AD1066" s="44" t="s">
        <v>813</v>
      </c>
      <c r="AE1066" s="44" t="s">
        <v>550</v>
      </c>
      <c r="AF1066" s="11">
        <f t="shared" si="207"/>
        <v>0</v>
      </c>
      <c r="AG1066" s="11">
        <f t="shared" si="208"/>
        <v>0</v>
      </c>
      <c r="AH1066" s="11">
        <f t="shared" si="209"/>
        <v>0</v>
      </c>
      <c r="AI1066" s="11">
        <f t="shared" si="210"/>
        <v>0</v>
      </c>
      <c r="AJ1066" s="11">
        <f t="shared" si="211"/>
        <v>0</v>
      </c>
      <c r="AK1066" s="11">
        <f t="shared" si="212"/>
        <v>0</v>
      </c>
      <c r="AL1066" s="11" t="str">
        <f t="shared" si="213"/>
        <v/>
      </c>
      <c r="AM1066" s="11" t="str">
        <f t="shared" si="214"/>
        <v/>
      </c>
      <c r="AN1066" s="11" t="str">
        <f>IF(AND($O1066=$B$4,OR($Q1066="COMMUN",$Q1066=$D$4),$R1066="POS"),COUNTIFS($O$83:$O1066,$B$4,$Q$83:$Q1066,"COMMUN",$R$83:$R1066,"POS")+COUNTIFS($O$83:$O1066,$B$4,$Q$83:$Q1066,$D$4,$R$83:$R1066,"POS"),"")</f>
        <v/>
      </c>
      <c r="AO1066" s="11" t="str">
        <f t="shared" si="215"/>
        <v/>
      </c>
      <c r="AP1066" s="11" t="str">
        <f t="shared" si="216"/>
        <v/>
      </c>
      <c r="AQ1066" s="11">
        <f t="shared" si="217"/>
        <v>0</v>
      </c>
    </row>
    <row r="1067" spans="12:43" ht="21.95" customHeight="1">
      <c r="L1067" s="46"/>
      <c r="M1067" s="46"/>
      <c r="N1067" s="44" t="s">
        <v>2820</v>
      </c>
      <c r="O1067" s="44" t="s">
        <v>1240</v>
      </c>
      <c r="P1067" s="44">
        <v>5</v>
      </c>
      <c r="Q1067" s="44" t="s">
        <v>51</v>
      </c>
      <c r="R1067" s="44" t="s">
        <v>52</v>
      </c>
      <c r="S1067" s="44">
        <v>0</v>
      </c>
      <c r="T1067" s="44">
        <v>0</v>
      </c>
      <c r="U1067" s="44" t="s">
        <v>620</v>
      </c>
      <c r="V1067" s="44" t="s">
        <v>2821</v>
      </c>
      <c r="W1067" s="44"/>
      <c r="X1067" s="44"/>
      <c r="Y1067" s="44"/>
      <c r="Z1067" s="44"/>
      <c r="AA1067" s="44"/>
      <c r="AB1067" s="44" t="s">
        <v>625</v>
      </c>
      <c r="AC1067" s="44" t="s">
        <v>626</v>
      </c>
      <c r="AD1067" s="44" t="s">
        <v>813</v>
      </c>
      <c r="AE1067" s="44" t="s">
        <v>550</v>
      </c>
      <c r="AF1067" s="11">
        <f t="shared" si="207"/>
        <v>0</v>
      </c>
      <c r="AG1067" s="11">
        <f t="shared" si="208"/>
        <v>0</v>
      </c>
      <c r="AH1067" s="11">
        <f t="shared" si="209"/>
        <v>0</v>
      </c>
      <c r="AI1067" s="11">
        <f t="shared" si="210"/>
        <v>0</v>
      </c>
      <c r="AJ1067" s="11">
        <f t="shared" si="211"/>
        <v>0</v>
      </c>
      <c r="AK1067" s="11">
        <f t="shared" si="212"/>
        <v>0</v>
      </c>
      <c r="AL1067" s="11" t="str">
        <f t="shared" si="213"/>
        <v/>
      </c>
      <c r="AM1067" s="11" t="str">
        <f t="shared" si="214"/>
        <v/>
      </c>
      <c r="AN1067" s="11" t="str">
        <f>IF(AND($O1067=$B$4,OR($Q1067="COMMUN",$Q1067=$D$4),$R1067="POS"),COUNTIFS($O$83:$O1067,$B$4,$Q$83:$Q1067,"COMMUN",$R$83:$R1067,"POS")+COUNTIFS($O$83:$O1067,$B$4,$Q$83:$Q1067,$D$4,$R$83:$R1067,"POS"),"")</f>
        <v/>
      </c>
      <c r="AO1067" s="11" t="str">
        <f t="shared" si="215"/>
        <v/>
      </c>
      <c r="AP1067" s="11" t="str">
        <f t="shared" si="216"/>
        <v/>
      </c>
      <c r="AQ1067" s="11">
        <f t="shared" si="217"/>
        <v>0</v>
      </c>
    </row>
    <row r="1068" spans="12:43" ht="21.95" customHeight="1">
      <c r="L1068" s="46"/>
      <c r="M1068" s="46"/>
      <c r="N1068" s="44" t="s">
        <v>2822</v>
      </c>
      <c r="O1068" s="44" t="s">
        <v>1243</v>
      </c>
      <c r="P1068" s="44">
        <v>1</v>
      </c>
      <c r="Q1068" s="44" t="s">
        <v>51</v>
      </c>
      <c r="R1068" s="44" t="s">
        <v>52</v>
      </c>
      <c r="S1068" s="44">
        <v>0</v>
      </c>
      <c r="T1068" s="44">
        <v>0</v>
      </c>
      <c r="U1068" s="44" t="s">
        <v>620</v>
      </c>
      <c r="V1068" s="44" t="s">
        <v>2823</v>
      </c>
      <c r="W1068" s="44"/>
      <c r="X1068" s="44"/>
      <c r="Y1068" s="44"/>
      <c r="Z1068" s="44"/>
      <c r="AA1068" s="44"/>
      <c r="AB1068" s="44" t="s">
        <v>625</v>
      </c>
      <c r="AC1068" s="44" t="s">
        <v>626</v>
      </c>
      <c r="AD1068" s="44" t="s">
        <v>813</v>
      </c>
      <c r="AE1068" s="44" t="s">
        <v>550</v>
      </c>
      <c r="AF1068" s="11">
        <f t="shared" si="207"/>
        <v>0</v>
      </c>
      <c r="AG1068" s="11">
        <f t="shared" si="208"/>
        <v>0</v>
      </c>
      <c r="AH1068" s="11">
        <f t="shared" si="209"/>
        <v>0</v>
      </c>
      <c r="AI1068" s="11">
        <f t="shared" si="210"/>
        <v>0</v>
      </c>
      <c r="AJ1068" s="11">
        <f t="shared" si="211"/>
        <v>0</v>
      </c>
      <c r="AK1068" s="11">
        <f t="shared" si="212"/>
        <v>0</v>
      </c>
      <c r="AL1068" s="11" t="str">
        <f t="shared" si="213"/>
        <v/>
      </c>
      <c r="AM1068" s="11" t="str">
        <f t="shared" si="214"/>
        <v/>
      </c>
      <c r="AN1068" s="11" t="str">
        <f>IF(AND($O1068=$B$4,OR($Q1068="COMMUN",$Q1068=$D$4),$R1068="POS"),COUNTIFS($O$83:$O1068,$B$4,$Q$83:$Q1068,"COMMUN",$R$83:$R1068,"POS")+COUNTIFS($O$83:$O1068,$B$4,$Q$83:$Q1068,$D$4,$R$83:$R1068,"POS"),"")</f>
        <v/>
      </c>
      <c r="AO1068" s="11" t="str">
        <f t="shared" si="215"/>
        <v/>
      </c>
      <c r="AP1068" s="11" t="str">
        <f t="shared" si="216"/>
        <v/>
      </c>
      <c r="AQ1068" s="11">
        <f t="shared" si="217"/>
        <v>0</v>
      </c>
    </row>
    <row r="1069" spans="12:43" ht="21.95" customHeight="1">
      <c r="L1069" s="46"/>
      <c r="M1069" s="46"/>
      <c r="N1069" s="44" t="s">
        <v>2824</v>
      </c>
      <c r="O1069" s="44" t="s">
        <v>1243</v>
      </c>
      <c r="P1069" s="44">
        <v>2</v>
      </c>
      <c r="Q1069" s="44" t="s">
        <v>51</v>
      </c>
      <c r="R1069" s="44" t="s">
        <v>52</v>
      </c>
      <c r="S1069" s="44">
        <v>0</v>
      </c>
      <c r="T1069" s="44">
        <v>0</v>
      </c>
      <c r="U1069" s="44" t="s">
        <v>620</v>
      </c>
      <c r="V1069" s="44" t="s">
        <v>2825</v>
      </c>
      <c r="W1069" s="44"/>
      <c r="X1069" s="44"/>
      <c r="Y1069" s="44"/>
      <c r="Z1069" s="44"/>
      <c r="AA1069" s="44"/>
      <c r="AB1069" s="44" t="s">
        <v>625</v>
      </c>
      <c r="AC1069" s="44" t="s">
        <v>626</v>
      </c>
      <c r="AD1069" s="44" t="s">
        <v>813</v>
      </c>
      <c r="AE1069" s="44" t="s">
        <v>550</v>
      </c>
      <c r="AF1069" s="11">
        <f t="shared" si="207"/>
        <v>0</v>
      </c>
      <c r="AG1069" s="11">
        <f t="shared" si="208"/>
        <v>0</v>
      </c>
      <c r="AH1069" s="11">
        <f t="shared" si="209"/>
        <v>0</v>
      </c>
      <c r="AI1069" s="11">
        <f t="shared" si="210"/>
        <v>0</v>
      </c>
      <c r="AJ1069" s="11">
        <f t="shared" si="211"/>
        <v>0</v>
      </c>
      <c r="AK1069" s="11">
        <f t="shared" si="212"/>
        <v>0</v>
      </c>
      <c r="AL1069" s="11" t="str">
        <f t="shared" si="213"/>
        <v/>
      </c>
      <c r="AM1069" s="11" t="str">
        <f t="shared" si="214"/>
        <v/>
      </c>
      <c r="AN1069" s="11" t="str">
        <f>IF(AND($O1069=$B$4,OR($Q1069="COMMUN",$Q1069=$D$4),$R1069="POS"),COUNTIFS($O$83:$O1069,$B$4,$Q$83:$Q1069,"COMMUN",$R$83:$R1069,"POS")+COUNTIFS($O$83:$O1069,$B$4,$Q$83:$Q1069,$D$4,$R$83:$R1069,"POS"),"")</f>
        <v/>
      </c>
      <c r="AO1069" s="11" t="str">
        <f t="shared" si="215"/>
        <v/>
      </c>
      <c r="AP1069" s="11" t="str">
        <f t="shared" si="216"/>
        <v/>
      </c>
      <c r="AQ1069" s="11">
        <f t="shared" si="217"/>
        <v>0</v>
      </c>
    </row>
    <row r="1070" spans="12:43" ht="21.95" customHeight="1">
      <c r="L1070" s="46"/>
      <c r="M1070" s="46"/>
      <c r="N1070" s="44" t="s">
        <v>2826</v>
      </c>
      <c r="O1070" s="44" t="s">
        <v>1243</v>
      </c>
      <c r="P1070" s="44">
        <v>3</v>
      </c>
      <c r="Q1070" s="44" t="s">
        <v>51</v>
      </c>
      <c r="R1070" s="44" t="s">
        <v>52</v>
      </c>
      <c r="S1070" s="44">
        <v>0</v>
      </c>
      <c r="T1070" s="44">
        <v>0</v>
      </c>
      <c r="U1070" s="44" t="s">
        <v>620</v>
      </c>
      <c r="V1070" s="44" t="s">
        <v>2827</v>
      </c>
      <c r="W1070" s="44"/>
      <c r="X1070" s="44"/>
      <c r="Y1070" s="44"/>
      <c r="Z1070" s="44"/>
      <c r="AA1070" s="44"/>
      <c r="AB1070" s="44" t="s">
        <v>625</v>
      </c>
      <c r="AC1070" s="44" t="s">
        <v>626</v>
      </c>
      <c r="AD1070" s="44" t="s">
        <v>813</v>
      </c>
      <c r="AE1070" s="44" t="s">
        <v>550</v>
      </c>
      <c r="AF1070" s="11">
        <f t="shared" si="207"/>
        <v>0</v>
      </c>
      <c r="AG1070" s="11">
        <f t="shared" si="208"/>
        <v>0</v>
      </c>
      <c r="AH1070" s="11">
        <f t="shared" si="209"/>
        <v>0</v>
      </c>
      <c r="AI1070" s="11">
        <f t="shared" si="210"/>
        <v>0</v>
      </c>
      <c r="AJ1070" s="11">
        <f t="shared" si="211"/>
        <v>0</v>
      </c>
      <c r="AK1070" s="11">
        <f t="shared" si="212"/>
        <v>0</v>
      </c>
      <c r="AL1070" s="11" t="str">
        <f t="shared" si="213"/>
        <v/>
      </c>
      <c r="AM1070" s="11" t="str">
        <f t="shared" si="214"/>
        <v/>
      </c>
      <c r="AN1070" s="11" t="str">
        <f>IF(AND($O1070=$B$4,OR($Q1070="COMMUN",$Q1070=$D$4),$R1070="POS"),COUNTIFS($O$83:$O1070,$B$4,$Q$83:$Q1070,"COMMUN",$R$83:$R1070,"POS")+COUNTIFS($O$83:$O1070,$B$4,$Q$83:$Q1070,$D$4,$R$83:$R1070,"POS"),"")</f>
        <v/>
      </c>
      <c r="AO1070" s="11" t="str">
        <f t="shared" si="215"/>
        <v/>
      </c>
      <c r="AP1070" s="11" t="str">
        <f t="shared" si="216"/>
        <v/>
      </c>
      <c r="AQ1070" s="11">
        <f t="shared" si="217"/>
        <v>0</v>
      </c>
    </row>
    <row r="1071" spans="12:43" ht="21.95" customHeight="1">
      <c r="L1071" s="46"/>
      <c r="M1071" s="46"/>
      <c r="N1071" s="44" t="s">
        <v>2828</v>
      </c>
      <c r="O1071" s="44" t="s">
        <v>1243</v>
      </c>
      <c r="P1071" s="44">
        <v>4</v>
      </c>
      <c r="Q1071" s="44" t="s">
        <v>51</v>
      </c>
      <c r="R1071" s="44" t="s">
        <v>52</v>
      </c>
      <c r="S1071" s="44">
        <v>0</v>
      </c>
      <c r="T1071" s="44">
        <v>0</v>
      </c>
      <c r="U1071" s="44" t="s">
        <v>620</v>
      </c>
      <c r="V1071" s="44" t="s">
        <v>2829</v>
      </c>
      <c r="W1071" s="44"/>
      <c r="X1071" s="44"/>
      <c r="Y1071" s="44"/>
      <c r="Z1071" s="44"/>
      <c r="AA1071" s="44"/>
      <c r="AB1071" s="44" t="s">
        <v>625</v>
      </c>
      <c r="AC1071" s="44" t="s">
        <v>626</v>
      </c>
      <c r="AD1071" s="44" t="s">
        <v>813</v>
      </c>
      <c r="AE1071" s="44" t="s">
        <v>550</v>
      </c>
      <c r="AF1071" s="11">
        <f t="shared" si="207"/>
        <v>0</v>
      </c>
      <c r="AG1071" s="11">
        <f t="shared" si="208"/>
        <v>0</v>
      </c>
      <c r="AH1071" s="11">
        <f t="shared" si="209"/>
        <v>0</v>
      </c>
      <c r="AI1071" s="11">
        <f t="shared" si="210"/>
        <v>0</v>
      </c>
      <c r="AJ1071" s="11">
        <f t="shared" si="211"/>
        <v>0</v>
      </c>
      <c r="AK1071" s="11">
        <f t="shared" si="212"/>
        <v>0</v>
      </c>
      <c r="AL1071" s="11" t="str">
        <f t="shared" si="213"/>
        <v/>
      </c>
      <c r="AM1071" s="11" t="str">
        <f t="shared" si="214"/>
        <v/>
      </c>
      <c r="AN1071" s="11" t="str">
        <f>IF(AND($O1071=$B$4,OR($Q1071="COMMUN",$Q1071=$D$4),$R1071="POS"),COUNTIFS($O$83:$O1071,$B$4,$Q$83:$Q1071,"COMMUN",$R$83:$R1071,"POS")+COUNTIFS($O$83:$O1071,$B$4,$Q$83:$Q1071,$D$4,$R$83:$R1071,"POS"),"")</f>
        <v/>
      </c>
      <c r="AO1071" s="11" t="str">
        <f t="shared" si="215"/>
        <v/>
      </c>
      <c r="AP1071" s="11" t="str">
        <f t="shared" si="216"/>
        <v/>
      </c>
      <c r="AQ1071" s="11">
        <f t="shared" si="217"/>
        <v>0</v>
      </c>
    </row>
    <row r="1072" spans="12:43" ht="21.95" customHeight="1">
      <c r="L1072" s="46"/>
      <c r="M1072" s="46"/>
      <c r="N1072" s="44" t="s">
        <v>2830</v>
      </c>
      <c r="O1072" s="44" t="s">
        <v>1243</v>
      </c>
      <c r="P1072" s="44">
        <v>5</v>
      </c>
      <c r="Q1072" s="44" t="s">
        <v>51</v>
      </c>
      <c r="R1072" s="44" t="s">
        <v>52</v>
      </c>
      <c r="S1072" s="44">
        <v>0</v>
      </c>
      <c r="T1072" s="44">
        <v>0</v>
      </c>
      <c r="U1072" s="44" t="s">
        <v>620</v>
      </c>
      <c r="V1072" s="44" t="s">
        <v>2831</v>
      </c>
      <c r="W1072" s="44"/>
      <c r="X1072" s="44"/>
      <c r="Y1072" s="44"/>
      <c r="Z1072" s="44"/>
      <c r="AA1072" s="44"/>
      <c r="AB1072" s="44" t="s">
        <v>625</v>
      </c>
      <c r="AC1072" s="44" t="s">
        <v>626</v>
      </c>
      <c r="AD1072" s="44" t="s">
        <v>813</v>
      </c>
      <c r="AE1072" s="44" t="s">
        <v>550</v>
      </c>
      <c r="AF1072" s="11">
        <f t="shared" si="207"/>
        <v>0</v>
      </c>
      <c r="AG1072" s="11">
        <f t="shared" si="208"/>
        <v>0</v>
      </c>
      <c r="AH1072" s="11">
        <f t="shared" si="209"/>
        <v>0</v>
      </c>
      <c r="AI1072" s="11">
        <f t="shared" si="210"/>
        <v>0</v>
      </c>
      <c r="AJ1072" s="11">
        <f t="shared" si="211"/>
        <v>0</v>
      </c>
      <c r="AK1072" s="11">
        <f t="shared" si="212"/>
        <v>0</v>
      </c>
      <c r="AL1072" s="11" t="str">
        <f t="shared" si="213"/>
        <v/>
      </c>
      <c r="AM1072" s="11" t="str">
        <f t="shared" si="214"/>
        <v/>
      </c>
      <c r="AN1072" s="11" t="str">
        <f>IF(AND($O1072=$B$4,OR($Q1072="COMMUN",$Q1072=$D$4),$R1072="POS"),COUNTIFS($O$83:$O1072,$B$4,$Q$83:$Q1072,"COMMUN",$R$83:$R1072,"POS")+COUNTIFS($O$83:$O1072,$B$4,$Q$83:$Q1072,$D$4,$R$83:$R1072,"POS"),"")</f>
        <v/>
      </c>
      <c r="AO1072" s="11" t="str">
        <f t="shared" si="215"/>
        <v/>
      </c>
      <c r="AP1072" s="11" t="str">
        <f t="shared" si="216"/>
        <v/>
      </c>
      <c r="AQ1072" s="11">
        <f t="shared" si="217"/>
        <v>0</v>
      </c>
    </row>
    <row r="1073" spans="12:43" ht="21.95" customHeight="1">
      <c r="L1073" s="46"/>
      <c r="M1073" s="46"/>
      <c r="N1073" s="44" t="s">
        <v>2832</v>
      </c>
      <c r="O1073" s="44" t="s">
        <v>1246</v>
      </c>
      <c r="P1073" s="44">
        <v>1</v>
      </c>
      <c r="Q1073" s="44" t="s">
        <v>51</v>
      </c>
      <c r="R1073" s="44" t="s">
        <v>52</v>
      </c>
      <c r="S1073" s="44">
        <v>0</v>
      </c>
      <c r="T1073" s="44">
        <v>0</v>
      </c>
      <c r="U1073" s="44" t="s">
        <v>620</v>
      </c>
      <c r="V1073" s="44" t="s">
        <v>2833</v>
      </c>
      <c r="W1073" s="44"/>
      <c r="X1073" s="44"/>
      <c r="Y1073" s="44"/>
      <c r="Z1073" s="44"/>
      <c r="AA1073" s="44"/>
      <c r="AB1073" s="44" t="s">
        <v>625</v>
      </c>
      <c r="AC1073" s="44" t="s">
        <v>626</v>
      </c>
      <c r="AD1073" s="44" t="s">
        <v>813</v>
      </c>
      <c r="AE1073" s="44" t="s">
        <v>550</v>
      </c>
      <c r="AF1073" s="11">
        <f t="shared" si="207"/>
        <v>0</v>
      </c>
      <c r="AG1073" s="11">
        <f t="shared" si="208"/>
        <v>0</v>
      </c>
      <c r="AH1073" s="11">
        <f t="shared" si="209"/>
        <v>0</v>
      </c>
      <c r="AI1073" s="11">
        <f t="shared" si="210"/>
        <v>0</v>
      </c>
      <c r="AJ1073" s="11">
        <f t="shared" si="211"/>
        <v>0</v>
      </c>
      <c r="AK1073" s="11">
        <f t="shared" si="212"/>
        <v>0</v>
      </c>
      <c r="AL1073" s="11" t="str">
        <f t="shared" si="213"/>
        <v/>
      </c>
      <c r="AM1073" s="11" t="str">
        <f t="shared" si="214"/>
        <v/>
      </c>
      <c r="AN1073" s="11" t="str">
        <f>IF(AND($O1073=$B$4,OR($Q1073="COMMUN",$Q1073=$D$4),$R1073="POS"),COUNTIFS($O$83:$O1073,$B$4,$Q$83:$Q1073,"COMMUN",$R$83:$R1073,"POS")+COUNTIFS($O$83:$O1073,$B$4,$Q$83:$Q1073,$D$4,$R$83:$R1073,"POS"),"")</f>
        <v/>
      </c>
      <c r="AO1073" s="11" t="str">
        <f t="shared" si="215"/>
        <v/>
      </c>
      <c r="AP1073" s="11" t="str">
        <f t="shared" si="216"/>
        <v/>
      </c>
      <c r="AQ1073" s="11">
        <f t="shared" si="217"/>
        <v>0</v>
      </c>
    </row>
    <row r="1074" spans="12:43" ht="21.95" customHeight="1">
      <c r="L1074" s="46"/>
      <c r="M1074" s="46"/>
      <c r="N1074" s="44" t="s">
        <v>2834</v>
      </c>
      <c r="O1074" s="44" t="s">
        <v>1246</v>
      </c>
      <c r="P1074" s="44">
        <v>2</v>
      </c>
      <c r="Q1074" s="44" t="s">
        <v>51</v>
      </c>
      <c r="R1074" s="44" t="s">
        <v>52</v>
      </c>
      <c r="S1074" s="44">
        <v>0</v>
      </c>
      <c r="T1074" s="44">
        <v>0</v>
      </c>
      <c r="U1074" s="44" t="s">
        <v>620</v>
      </c>
      <c r="V1074" s="44" t="s">
        <v>2835</v>
      </c>
      <c r="W1074" s="44"/>
      <c r="X1074" s="44"/>
      <c r="Y1074" s="44"/>
      <c r="Z1074" s="44"/>
      <c r="AA1074" s="44"/>
      <c r="AB1074" s="44" t="s">
        <v>625</v>
      </c>
      <c r="AC1074" s="44" t="s">
        <v>626</v>
      </c>
      <c r="AD1074" s="44" t="s">
        <v>813</v>
      </c>
      <c r="AE1074" s="44" t="s">
        <v>550</v>
      </c>
      <c r="AF1074" s="11">
        <f t="shared" si="207"/>
        <v>0</v>
      </c>
      <c r="AG1074" s="11">
        <f t="shared" si="208"/>
        <v>0</v>
      </c>
      <c r="AH1074" s="11">
        <f t="shared" si="209"/>
        <v>0</v>
      </c>
      <c r="AI1074" s="11">
        <f t="shared" si="210"/>
        <v>0</v>
      </c>
      <c r="AJ1074" s="11">
        <f t="shared" si="211"/>
        <v>0</v>
      </c>
      <c r="AK1074" s="11">
        <f t="shared" si="212"/>
        <v>0</v>
      </c>
      <c r="AL1074" s="11" t="str">
        <f t="shared" si="213"/>
        <v/>
      </c>
      <c r="AM1074" s="11" t="str">
        <f t="shared" si="214"/>
        <v/>
      </c>
      <c r="AN1074" s="11" t="str">
        <f>IF(AND($O1074=$B$4,OR($Q1074="COMMUN",$Q1074=$D$4),$R1074="POS"),COUNTIFS($O$83:$O1074,$B$4,$Q$83:$Q1074,"COMMUN",$R$83:$R1074,"POS")+COUNTIFS($O$83:$O1074,$B$4,$Q$83:$Q1074,$D$4,$R$83:$R1074,"POS"),"")</f>
        <v/>
      </c>
      <c r="AO1074" s="11" t="str">
        <f t="shared" si="215"/>
        <v/>
      </c>
      <c r="AP1074" s="11" t="str">
        <f t="shared" si="216"/>
        <v/>
      </c>
      <c r="AQ1074" s="11">
        <f t="shared" si="217"/>
        <v>0</v>
      </c>
    </row>
    <row r="1075" spans="12:43" ht="21.95" customHeight="1">
      <c r="L1075" s="46"/>
      <c r="M1075" s="46"/>
      <c r="N1075" s="44" t="s">
        <v>2836</v>
      </c>
      <c r="O1075" s="44" t="s">
        <v>1246</v>
      </c>
      <c r="P1075" s="44">
        <v>3</v>
      </c>
      <c r="Q1075" s="44" t="s">
        <v>51</v>
      </c>
      <c r="R1075" s="44" t="s">
        <v>52</v>
      </c>
      <c r="S1075" s="44">
        <v>0</v>
      </c>
      <c r="T1075" s="44">
        <v>0</v>
      </c>
      <c r="U1075" s="44" t="s">
        <v>620</v>
      </c>
      <c r="V1075" s="44" t="s">
        <v>2837</v>
      </c>
      <c r="W1075" s="44"/>
      <c r="X1075" s="44"/>
      <c r="Y1075" s="44"/>
      <c r="Z1075" s="44"/>
      <c r="AA1075" s="44"/>
      <c r="AB1075" s="44" t="s">
        <v>625</v>
      </c>
      <c r="AC1075" s="44" t="s">
        <v>626</v>
      </c>
      <c r="AD1075" s="44" t="s">
        <v>813</v>
      </c>
      <c r="AE1075" s="44" t="s">
        <v>550</v>
      </c>
      <c r="AF1075" s="11">
        <f t="shared" si="207"/>
        <v>0</v>
      </c>
      <c r="AG1075" s="11">
        <f t="shared" si="208"/>
        <v>0</v>
      </c>
      <c r="AH1075" s="11">
        <f t="shared" si="209"/>
        <v>0</v>
      </c>
      <c r="AI1075" s="11">
        <f t="shared" si="210"/>
        <v>0</v>
      </c>
      <c r="AJ1075" s="11">
        <f t="shared" si="211"/>
        <v>0</v>
      </c>
      <c r="AK1075" s="11">
        <f t="shared" si="212"/>
        <v>0</v>
      </c>
      <c r="AL1075" s="11" t="str">
        <f t="shared" si="213"/>
        <v/>
      </c>
      <c r="AM1075" s="11" t="str">
        <f t="shared" si="214"/>
        <v/>
      </c>
      <c r="AN1075" s="11" t="str">
        <f>IF(AND($O1075=$B$4,OR($Q1075="COMMUN",$Q1075=$D$4),$R1075="POS"),COUNTIFS($O$83:$O1075,$B$4,$Q$83:$Q1075,"COMMUN",$R$83:$R1075,"POS")+COUNTIFS($O$83:$O1075,$B$4,$Q$83:$Q1075,$D$4,$R$83:$R1075,"POS"),"")</f>
        <v/>
      </c>
      <c r="AO1075" s="11" t="str">
        <f t="shared" si="215"/>
        <v/>
      </c>
      <c r="AP1075" s="11" t="str">
        <f t="shared" si="216"/>
        <v/>
      </c>
      <c r="AQ1075" s="11">
        <f t="shared" si="217"/>
        <v>0</v>
      </c>
    </row>
    <row r="1076" spans="12:43" ht="21.95" customHeight="1">
      <c r="L1076" s="46"/>
      <c r="M1076" s="46"/>
      <c r="N1076" s="44" t="s">
        <v>2838</v>
      </c>
      <c r="O1076" s="44" t="s">
        <v>1246</v>
      </c>
      <c r="P1076" s="44">
        <v>4</v>
      </c>
      <c r="Q1076" s="44" t="s">
        <v>51</v>
      </c>
      <c r="R1076" s="44" t="s">
        <v>52</v>
      </c>
      <c r="S1076" s="44">
        <v>0</v>
      </c>
      <c r="T1076" s="44">
        <v>0</v>
      </c>
      <c r="U1076" s="44" t="s">
        <v>620</v>
      </c>
      <c r="V1076" s="44" t="s">
        <v>2839</v>
      </c>
      <c r="W1076" s="44"/>
      <c r="X1076" s="44"/>
      <c r="Y1076" s="44"/>
      <c r="Z1076" s="44"/>
      <c r="AA1076" s="44"/>
      <c r="AB1076" s="44" t="s">
        <v>625</v>
      </c>
      <c r="AC1076" s="44" t="s">
        <v>626</v>
      </c>
      <c r="AD1076" s="44" t="s">
        <v>813</v>
      </c>
      <c r="AE1076" s="44" t="s">
        <v>550</v>
      </c>
      <c r="AF1076" s="11">
        <f t="shared" si="207"/>
        <v>0</v>
      </c>
      <c r="AG1076" s="11">
        <f t="shared" si="208"/>
        <v>0</v>
      </c>
      <c r="AH1076" s="11">
        <f t="shared" si="209"/>
        <v>0</v>
      </c>
      <c r="AI1076" s="11">
        <f t="shared" si="210"/>
        <v>0</v>
      </c>
      <c r="AJ1076" s="11">
        <f t="shared" si="211"/>
        <v>0</v>
      </c>
      <c r="AK1076" s="11">
        <f t="shared" si="212"/>
        <v>0</v>
      </c>
      <c r="AL1076" s="11" t="str">
        <f t="shared" si="213"/>
        <v/>
      </c>
      <c r="AM1076" s="11" t="str">
        <f t="shared" si="214"/>
        <v/>
      </c>
      <c r="AN1076" s="11" t="str">
        <f>IF(AND($O1076=$B$4,OR($Q1076="COMMUN",$Q1076=$D$4),$R1076="POS"),COUNTIFS($O$83:$O1076,$B$4,$Q$83:$Q1076,"COMMUN",$R$83:$R1076,"POS")+COUNTIFS($O$83:$O1076,$B$4,$Q$83:$Q1076,$D$4,$R$83:$R1076,"POS"),"")</f>
        <v/>
      </c>
      <c r="AO1076" s="11" t="str">
        <f t="shared" si="215"/>
        <v/>
      </c>
      <c r="AP1076" s="11" t="str">
        <f t="shared" si="216"/>
        <v/>
      </c>
      <c r="AQ1076" s="11">
        <f t="shared" si="217"/>
        <v>0</v>
      </c>
    </row>
    <row r="1077" spans="12:43" ht="21.95" customHeight="1">
      <c r="L1077" s="46"/>
      <c r="M1077" s="46"/>
      <c r="N1077" s="44" t="s">
        <v>2840</v>
      </c>
      <c r="O1077" s="44" t="s">
        <v>1246</v>
      </c>
      <c r="P1077" s="44">
        <v>5</v>
      </c>
      <c r="Q1077" s="44" t="s">
        <v>51</v>
      </c>
      <c r="R1077" s="44" t="s">
        <v>52</v>
      </c>
      <c r="S1077" s="44">
        <v>0</v>
      </c>
      <c r="T1077" s="44">
        <v>0</v>
      </c>
      <c r="U1077" s="44" t="s">
        <v>620</v>
      </c>
      <c r="V1077" s="44" t="s">
        <v>2841</v>
      </c>
      <c r="W1077" s="44"/>
      <c r="X1077" s="44"/>
      <c r="Y1077" s="44"/>
      <c r="Z1077" s="44"/>
      <c r="AA1077" s="44"/>
      <c r="AB1077" s="44" t="s">
        <v>625</v>
      </c>
      <c r="AC1077" s="44" t="s">
        <v>626</v>
      </c>
      <c r="AD1077" s="44" t="s">
        <v>813</v>
      </c>
      <c r="AE1077" s="44" t="s">
        <v>550</v>
      </c>
      <c r="AF1077" s="11">
        <f t="shared" si="207"/>
        <v>0</v>
      </c>
      <c r="AG1077" s="11">
        <f t="shared" si="208"/>
        <v>0</v>
      </c>
      <c r="AH1077" s="11">
        <f t="shared" si="209"/>
        <v>0</v>
      </c>
      <c r="AI1077" s="11">
        <f t="shared" si="210"/>
        <v>0</v>
      </c>
      <c r="AJ1077" s="11">
        <f t="shared" si="211"/>
        <v>0</v>
      </c>
      <c r="AK1077" s="11">
        <f t="shared" si="212"/>
        <v>0</v>
      </c>
      <c r="AL1077" s="11" t="str">
        <f t="shared" si="213"/>
        <v/>
      </c>
      <c r="AM1077" s="11" t="str">
        <f t="shared" si="214"/>
        <v/>
      </c>
      <c r="AN1077" s="11" t="str">
        <f>IF(AND($O1077=$B$4,OR($Q1077="COMMUN",$Q1077=$D$4),$R1077="POS"),COUNTIFS($O$83:$O1077,$B$4,$Q$83:$Q1077,"COMMUN",$R$83:$R1077,"POS")+COUNTIFS($O$83:$O1077,$B$4,$Q$83:$Q1077,$D$4,$R$83:$R1077,"POS"),"")</f>
        <v/>
      </c>
      <c r="AO1077" s="11" t="str">
        <f t="shared" si="215"/>
        <v/>
      </c>
      <c r="AP1077" s="11" t="str">
        <f t="shared" si="216"/>
        <v/>
      </c>
      <c r="AQ1077" s="11">
        <f t="shared" si="217"/>
        <v>0</v>
      </c>
    </row>
    <row r="1078" spans="12:43" ht="21.95" customHeight="1">
      <c r="L1078" s="46"/>
      <c r="M1078" s="46"/>
      <c r="N1078" s="44" t="s">
        <v>2842</v>
      </c>
      <c r="O1078" s="44" t="s">
        <v>1249</v>
      </c>
      <c r="P1078" s="44">
        <v>1</v>
      </c>
      <c r="Q1078" s="44" t="s">
        <v>51</v>
      </c>
      <c r="R1078" s="44" t="s">
        <v>52</v>
      </c>
      <c r="S1078" s="44">
        <v>0</v>
      </c>
      <c r="T1078" s="44">
        <v>0</v>
      </c>
      <c r="U1078" s="44" t="s">
        <v>620</v>
      </c>
      <c r="V1078" s="44" t="s">
        <v>2843</v>
      </c>
      <c r="W1078" s="44"/>
      <c r="X1078" s="44"/>
      <c r="Y1078" s="44"/>
      <c r="Z1078" s="44"/>
      <c r="AA1078" s="44"/>
      <c r="AB1078" s="44" t="s">
        <v>625</v>
      </c>
      <c r="AC1078" s="44" t="s">
        <v>626</v>
      </c>
      <c r="AD1078" s="44" t="s">
        <v>813</v>
      </c>
      <c r="AE1078" s="44" t="s">
        <v>550</v>
      </c>
      <c r="AF1078" s="11">
        <f t="shared" si="207"/>
        <v>0</v>
      </c>
      <c r="AG1078" s="11">
        <f t="shared" si="208"/>
        <v>0</v>
      </c>
      <c r="AH1078" s="11">
        <f t="shared" si="209"/>
        <v>0</v>
      </c>
      <c r="AI1078" s="11">
        <f t="shared" si="210"/>
        <v>0</v>
      </c>
      <c r="AJ1078" s="11">
        <f t="shared" si="211"/>
        <v>0</v>
      </c>
      <c r="AK1078" s="11">
        <f t="shared" si="212"/>
        <v>0</v>
      </c>
      <c r="AL1078" s="11" t="str">
        <f t="shared" si="213"/>
        <v/>
      </c>
      <c r="AM1078" s="11" t="str">
        <f t="shared" si="214"/>
        <v/>
      </c>
      <c r="AN1078" s="11" t="str">
        <f>IF(AND($O1078=$B$4,OR($Q1078="COMMUN",$Q1078=$D$4),$R1078="POS"),COUNTIFS($O$83:$O1078,$B$4,$Q$83:$Q1078,"COMMUN",$R$83:$R1078,"POS")+COUNTIFS($O$83:$O1078,$B$4,$Q$83:$Q1078,$D$4,$R$83:$R1078,"POS"),"")</f>
        <v/>
      </c>
      <c r="AO1078" s="11" t="str">
        <f t="shared" si="215"/>
        <v/>
      </c>
      <c r="AP1078" s="11" t="str">
        <f t="shared" si="216"/>
        <v/>
      </c>
      <c r="AQ1078" s="11">
        <f t="shared" si="217"/>
        <v>0</v>
      </c>
    </row>
    <row r="1079" spans="12:43" ht="21.95" customHeight="1">
      <c r="L1079" s="46"/>
      <c r="M1079" s="46"/>
      <c r="N1079" s="44" t="s">
        <v>2844</v>
      </c>
      <c r="O1079" s="44" t="s">
        <v>1249</v>
      </c>
      <c r="P1079" s="44">
        <v>2</v>
      </c>
      <c r="Q1079" s="44" t="s">
        <v>51</v>
      </c>
      <c r="R1079" s="44" t="s">
        <v>52</v>
      </c>
      <c r="S1079" s="44">
        <v>0</v>
      </c>
      <c r="T1079" s="44">
        <v>0</v>
      </c>
      <c r="U1079" s="44" t="s">
        <v>620</v>
      </c>
      <c r="V1079" s="44" t="s">
        <v>2845</v>
      </c>
      <c r="W1079" s="44"/>
      <c r="X1079" s="44"/>
      <c r="Y1079" s="44"/>
      <c r="Z1079" s="44"/>
      <c r="AA1079" s="44"/>
      <c r="AB1079" s="44" t="s">
        <v>625</v>
      </c>
      <c r="AC1079" s="44" t="s">
        <v>626</v>
      </c>
      <c r="AD1079" s="44" t="s">
        <v>813</v>
      </c>
      <c r="AE1079" s="44" t="s">
        <v>550</v>
      </c>
      <c r="AF1079" s="11">
        <f t="shared" si="207"/>
        <v>0</v>
      </c>
      <c r="AG1079" s="11">
        <f t="shared" si="208"/>
        <v>0</v>
      </c>
      <c r="AH1079" s="11">
        <f t="shared" si="209"/>
        <v>0</v>
      </c>
      <c r="AI1079" s="11">
        <f t="shared" si="210"/>
        <v>0</v>
      </c>
      <c r="AJ1079" s="11">
        <f t="shared" si="211"/>
        <v>0</v>
      </c>
      <c r="AK1079" s="11">
        <f t="shared" si="212"/>
        <v>0</v>
      </c>
      <c r="AL1079" s="11" t="str">
        <f t="shared" si="213"/>
        <v/>
      </c>
      <c r="AM1079" s="11" t="str">
        <f t="shared" si="214"/>
        <v/>
      </c>
      <c r="AN1079" s="11" t="str">
        <f>IF(AND($O1079=$B$4,OR($Q1079="COMMUN",$Q1079=$D$4),$R1079="POS"),COUNTIFS($O$83:$O1079,$B$4,$Q$83:$Q1079,"COMMUN",$R$83:$R1079,"POS")+COUNTIFS($O$83:$O1079,$B$4,$Q$83:$Q1079,$D$4,$R$83:$R1079,"POS"),"")</f>
        <v/>
      </c>
      <c r="AO1079" s="11" t="str">
        <f t="shared" si="215"/>
        <v/>
      </c>
      <c r="AP1079" s="11" t="str">
        <f t="shared" si="216"/>
        <v/>
      </c>
      <c r="AQ1079" s="11">
        <f t="shared" si="217"/>
        <v>0</v>
      </c>
    </row>
    <row r="1080" spans="12:43" ht="21.95" customHeight="1">
      <c r="L1080" s="46"/>
      <c r="M1080" s="46"/>
      <c r="N1080" s="44" t="s">
        <v>2846</v>
      </c>
      <c r="O1080" s="44" t="s">
        <v>1249</v>
      </c>
      <c r="P1080" s="44">
        <v>3</v>
      </c>
      <c r="Q1080" s="44" t="s">
        <v>51</v>
      </c>
      <c r="R1080" s="44" t="s">
        <v>52</v>
      </c>
      <c r="S1080" s="44">
        <v>0</v>
      </c>
      <c r="T1080" s="44">
        <v>0</v>
      </c>
      <c r="U1080" s="44" t="s">
        <v>620</v>
      </c>
      <c r="V1080" s="44" t="s">
        <v>2847</v>
      </c>
      <c r="W1080" s="44"/>
      <c r="X1080" s="44"/>
      <c r="Y1080" s="44"/>
      <c r="Z1080" s="44"/>
      <c r="AA1080" s="44"/>
      <c r="AB1080" s="44" t="s">
        <v>625</v>
      </c>
      <c r="AC1080" s="44" t="s">
        <v>626</v>
      </c>
      <c r="AD1080" s="44" t="s">
        <v>813</v>
      </c>
      <c r="AE1080" s="44" t="s">
        <v>550</v>
      </c>
      <c r="AF1080" s="11">
        <f t="shared" si="207"/>
        <v>0</v>
      </c>
      <c r="AG1080" s="11">
        <f t="shared" si="208"/>
        <v>0</v>
      </c>
      <c r="AH1080" s="11">
        <f t="shared" si="209"/>
        <v>0</v>
      </c>
      <c r="AI1080" s="11">
        <f t="shared" si="210"/>
        <v>0</v>
      </c>
      <c r="AJ1080" s="11">
        <f t="shared" si="211"/>
        <v>0</v>
      </c>
      <c r="AK1080" s="11">
        <f t="shared" si="212"/>
        <v>0</v>
      </c>
      <c r="AL1080" s="11" t="str">
        <f t="shared" si="213"/>
        <v/>
      </c>
      <c r="AM1080" s="11" t="str">
        <f t="shared" si="214"/>
        <v/>
      </c>
      <c r="AN1080" s="11" t="str">
        <f>IF(AND($O1080=$B$4,OR($Q1080="COMMUN",$Q1080=$D$4),$R1080="POS"),COUNTIFS($O$83:$O1080,$B$4,$Q$83:$Q1080,"COMMUN",$R$83:$R1080,"POS")+COUNTIFS($O$83:$O1080,$B$4,$Q$83:$Q1080,$D$4,$R$83:$R1080,"POS"),"")</f>
        <v/>
      </c>
      <c r="AO1080" s="11" t="str">
        <f t="shared" si="215"/>
        <v/>
      </c>
      <c r="AP1080" s="11" t="str">
        <f t="shared" si="216"/>
        <v/>
      </c>
      <c r="AQ1080" s="11">
        <f t="shared" si="217"/>
        <v>0</v>
      </c>
    </row>
    <row r="1081" spans="12:43" ht="21.95" customHeight="1">
      <c r="L1081" s="46"/>
      <c r="M1081" s="46"/>
      <c r="N1081" s="44" t="s">
        <v>2848</v>
      </c>
      <c r="O1081" s="44" t="s">
        <v>1249</v>
      </c>
      <c r="P1081" s="44">
        <v>4</v>
      </c>
      <c r="Q1081" s="44" t="s">
        <v>51</v>
      </c>
      <c r="R1081" s="44" t="s">
        <v>52</v>
      </c>
      <c r="S1081" s="44">
        <v>0</v>
      </c>
      <c r="T1081" s="44">
        <v>0</v>
      </c>
      <c r="U1081" s="44" t="s">
        <v>620</v>
      </c>
      <c r="V1081" s="44" t="s">
        <v>2849</v>
      </c>
      <c r="W1081" s="44"/>
      <c r="X1081" s="44"/>
      <c r="Y1081" s="44"/>
      <c r="Z1081" s="44"/>
      <c r="AA1081" s="44"/>
      <c r="AB1081" s="44" t="s">
        <v>625</v>
      </c>
      <c r="AC1081" s="44" t="s">
        <v>626</v>
      </c>
      <c r="AD1081" s="44" t="s">
        <v>813</v>
      </c>
      <c r="AE1081" s="44" t="s">
        <v>550</v>
      </c>
      <c r="AF1081" s="11">
        <f t="shared" si="207"/>
        <v>0</v>
      </c>
      <c r="AG1081" s="11">
        <f t="shared" si="208"/>
        <v>0</v>
      </c>
      <c r="AH1081" s="11">
        <f t="shared" si="209"/>
        <v>0</v>
      </c>
      <c r="AI1081" s="11">
        <f t="shared" si="210"/>
        <v>0</v>
      </c>
      <c r="AJ1081" s="11">
        <f t="shared" si="211"/>
        <v>0</v>
      </c>
      <c r="AK1081" s="11">
        <f t="shared" si="212"/>
        <v>0</v>
      </c>
      <c r="AL1081" s="11" t="str">
        <f t="shared" si="213"/>
        <v/>
      </c>
      <c r="AM1081" s="11" t="str">
        <f t="shared" si="214"/>
        <v/>
      </c>
      <c r="AN1081" s="11" t="str">
        <f>IF(AND($O1081=$B$4,OR($Q1081="COMMUN",$Q1081=$D$4),$R1081="POS"),COUNTIFS($O$83:$O1081,$B$4,$Q$83:$Q1081,"COMMUN",$R$83:$R1081,"POS")+COUNTIFS($O$83:$O1081,$B$4,$Q$83:$Q1081,$D$4,$R$83:$R1081,"POS"),"")</f>
        <v/>
      </c>
      <c r="AO1081" s="11" t="str">
        <f t="shared" si="215"/>
        <v/>
      </c>
      <c r="AP1081" s="11" t="str">
        <f t="shared" si="216"/>
        <v/>
      </c>
      <c r="AQ1081" s="11">
        <f t="shared" si="217"/>
        <v>0</v>
      </c>
    </row>
    <row r="1082" spans="12:43" ht="21.95" customHeight="1">
      <c r="L1082" s="46"/>
      <c r="M1082" s="46"/>
      <c r="N1082" s="44" t="s">
        <v>2850</v>
      </c>
      <c r="O1082" s="44" t="s">
        <v>1249</v>
      </c>
      <c r="P1082" s="44">
        <v>5</v>
      </c>
      <c r="Q1082" s="44" t="s">
        <v>51</v>
      </c>
      <c r="R1082" s="44" t="s">
        <v>52</v>
      </c>
      <c r="S1082" s="44">
        <v>0</v>
      </c>
      <c r="T1082" s="44">
        <v>0</v>
      </c>
      <c r="U1082" s="44" t="s">
        <v>620</v>
      </c>
      <c r="V1082" s="44" t="s">
        <v>2851</v>
      </c>
      <c r="W1082" s="44"/>
      <c r="X1082" s="44"/>
      <c r="Y1082" s="44"/>
      <c r="Z1082" s="44"/>
      <c r="AA1082" s="44"/>
      <c r="AB1082" s="44" t="s">
        <v>625</v>
      </c>
      <c r="AC1082" s="44" t="s">
        <v>626</v>
      </c>
      <c r="AD1082" s="44" t="s">
        <v>813</v>
      </c>
      <c r="AE1082" s="44" t="s">
        <v>550</v>
      </c>
      <c r="AF1082" s="11">
        <f t="shared" si="207"/>
        <v>0</v>
      </c>
      <c r="AG1082" s="11">
        <f t="shared" si="208"/>
        <v>0</v>
      </c>
      <c r="AH1082" s="11">
        <f t="shared" si="209"/>
        <v>0</v>
      </c>
      <c r="AI1082" s="11">
        <f t="shared" si="210"/>
        <v>0</v>
      </c>
      <c r="AJ1082" s="11">
        <f t="shared" si="211"/>
        <v>0</v>
      </c>
      <c r="AK1082" s="11">
        <f t="shared" si="212"/>
        <v>0</v>
      </c>
      <c r="AL1082" s="11" t="str">
        <f t="shared" si="213"/>
        <v/>
      </c>
      <c r="AM1082" s="11" t="str">
        <f t="shared" si="214"/>
        <v/>
      </c>
      <c r="AN1082" s="11" t="str">
        <f>IF(AND($O1082=$B$4,OR($Q1082="COMMUN",$Q1082=$D$4),$R1082="POS"),COUNTIFS($O$83:$O1082,$B$4,$Q$83:$Q1082,"COMMUN",$R$83:$R1082,"POS")+COUNTIFS($O$83:$O1082,$B$4,$Q$83:$Q1082,$D$4,$R$83:$R1082,"POS"),"")</f>
        <v/>
      </c>
      <c r="AO1082" s="11" t="str">
        <f t="shared" si="215"/>
        <v/>
      </c>
      <c r="AP1082" s="11" t="str">
        <f t="shared" si="216"/>
        <v/>
      </c>
      <c r="AQ1082" s="11">
        <f t="shared" si="217"/>
        <v>0</v>
      </c>
    </row>
    <row r="1083" spans="12:43" ht="18" customHeight="1"/>
    <row r="1084" spans="12:43" ht="18" customHeight="1"/>
    <row r="1085" spans="12:43" ht="18" customHeight="1"/>
    <row r="1086" spans="12:43" ht="18" customHeight="1"/>
    <row r="1087" spans="12:43" ht="18" customHeight="1"/>
    <row r="1088" spans="12:43" ht="18" customHeight="1"/>
    <row r="1089" ht="18" customHeight="1"/>
  </sheetData>
  <mergeCells count="5">
    <mergeCell ref="B10:F10"/>
    <mergeCell ref="B12:F12"/>
    <mergeCell ref="B15:F15"/>
    <mergeCell ref="B16:F16"/>
    <mergeCell ref="A8:F9"/>
  </mergeCell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AE67-B6D9-4987-87EF-2FEAD0A221F6}">
  <dimension ref="A1:I74"/>
  <sheetViews>
    <sheetView topLeftCell="A12" zoomScaleNormal="100" workbookViewId="0">
      <selection activeCell="A13" sqref="A13:C22"/>
    </sheetView>
  </sheetViews>
  <sheetFormatPr baseColWidth="10" defaultColWidth="9.140625" defaultRowHeight="15.75"/>
  <cols>
    <col min="1" max="1" width="24" style="63" customWidth="1"/>
    <col min="2" max="2" width="52" style="63" customWidth="1"/>
    <col min="3" max="3" width="28" style="63" customWidth="1"/>
    <col min="4" max="4" width="47.42578125" style="63" customWidth="1"/>
    <col min="5" max="5" width="44" style="63" customWidth="1"/>
    <col min="6" max="8" width="8" style="63" customWidth="1"/>
    <col min="9" max="16384" width="9.140625" style="63"/>
  </cols>
  <sheetData>
    <row r="1" spans="1:9" ht="42" customHeight="1">
      <c r="A1" s="162" t="s">
        <v>3290</v>
      </c>
      <c r="B1" s="162"/>
      <c r="C1" s="162"/>
      <c r="D1" s="162"/>
      <c r="E1" s="162"/>
      <c r="F1" s="75"/>
      <c r="G1" s="75"/>
      <c r="H1" s="75"/>
      <c r="I1" s="75"/>
    </row>
    <row r="2" spans="1:9" ht="27.95" customHeight="1">
      <c r="A2" s="75"/>
      <c r="B2" s="75"/>
      <c r="C2" s="75"/>
      <c r="D2" s="75"/>
      <c r="E2" s="75"/>
      <c r="F2" s="75"/>
      <c r="G2" s="75"/>
      <c r="H2" s="75"/>
      <c r="I2" s="75"/>
    </row>
    <row r="3" spans="1:9" ht="27.95" customHeight="1">
      <c r="A3" s="161" t="s">
        <v>3291</v>
      </c>
      <c r="B3" s="161"/>
      <c r="C3" s="161"/>
      <c r="D3" s="161"/>
      <c r="E3" s="161"/>
      <c r="F3" s="75"/>
      <c r="G3" s="75"/>
      <c r="H3" s="75"/>
      <c r="I3" s="75"/>
    </row>
    <row r="4" spans="1:9" ht="42" customHeight="1">
      <c r="A4" s="96" t="s">
        <v>3292</v>
      </c>
      <c r="B4" s="97" t="s">
        <v>3293</v>
      </c>
      <c r="C4" s="98"/>
      <c r="D4" s="98"/>
      <c r="E4" s="98"/>
      <c r="F4" s="75"/>
      <c r="G4" s="75"/>
      <c r="H4" s="75"/>
      <c r="I4" s="75"/>
    </row>
    <row r="5" spans="1:9" ht="42" customHeight="1">
      <c r="A5" s="96" t="s">
        <v>3294</v>
      </c>
      <c r="B5" s="97" t="s">
        <v>3295</v>
      </c>
      <c r="C5" s="98"/>
      <c r="D5" s="98"/>
      <c r="E5" s="98"/>
      <c r="F5" s="75"/>
      <c r="G5" s="75"/>
      <c r="H5" s="75"/>
      <c r="I5" s="75"/>
    </row>
    <row r="6" spans="1:9" ht="42" customHeight="1">
      <c r="A6" s="96" t="s">
        <v>3296</v>
      </c>
      <c r="B6" s="97" t="s">
        <v>3297</v>
      </c>
      <c r="C6" s="98"/>
      <c r="D6" s="98"/>
      <c r="E6" s="98"/>
      <c r="F6" s="75"/>
      <c r="G6" s="75"/>
      <c r="H6" s="75"/>
      <c r="I6" s="75"/>
    </row>
    <row r="7" spans="1:9" ht="42" customHeight="1">
      <c r="A7" s="96" t="s">
        <v>3298</v>
      </c>
      <c r="B7" s="97" t="s">
        <v>3299</v>
      </c>
      <c r="C7" s="98"/>
      <c r="D7" s="98"/>
      <c r="E7" s="98"/>
      <c r="F7" s="75"/>
      <c r="G7" s="75"/>
      <c r="H7" s="75"/>
      <c r="I7" s="75"/>
    </row>
    <row r="8" spans="1:9" ht="42" customHeight="1">
      <c r="A8" s="99" t="s">
        <v>3300</v>
      </c>
      <c r="B8" s="100" t="s">
        <v>3301</v>
      </c>
      <c r="C8" s="101"/>
      <c r="D8" s="101"/>
      <c r="E8" s="101"/>
      <c r="F8" s="75"/>
      <c r="G8" s="75"/>
      <c r="H8" s="75"/>
      <c r="I8" s="75"/>
    </row>
    <row r="9" spans="1:9" ht="42" customHeight="1">
      <c r="A9" s="99" t="s">
        <v>3302</v>
      </c>
      <c r="B9" s="100" t="s">
        <v>3303</v>
      </c>
      <c r="C9" s="101"/>
      <c r="D9" s="101"/>
      <c r="E9" s="101"/>
      <c r="F9" s="75"/>
      <c r="G9" s="75"/>
      <c r="H9" s="75"/>
      <c r="I9" s="75"/>
    </row>
    <row r="10" spans="1:9" ht="27.95" customHeight="1">
      <c r="A10" s="75"/>
      <c r="B10" s="75"/>
      <c r="C10" s="75"/>
      <c r="D10" s="75"/>
      <c r="E10" s="75"/>
      <c r="F10" s="75"/>
      <c r="G10" s="75"/>
      <c r="H10" s="75"/>
      <c r="I10" s="75"/>
    </row>
    <row r="11" spans="1:9" ht="27.95" customHeight="1">
      <c r="A11" s="161" t="s">
        <v>3304</v>
      </c>
      <c r="B11" s="161"/>
      <c r="C11" s="161"/>
      <c r="D11" s="161"/>
      <c r="E11" s="161"/>
      <c r="F11" s="75"/>
      <c r="G11" s="75"/>
      <c r="H11" s="75"/>
    </row>
    <row r="12" spans="1:9" ht="27.95" customHeight="1">
      <c r="A12" s="102" t="s">
        <v>2910</v>
      </c>
      <c r="B12" s="102" t="s">
        <v>2908</v>
      </c>
      <c r="C12" s="102" t="s">
        <v>3305</v>
      </c>
      <c r="D12" s="102" t="s">
        <v>3107</v>
      </c>
      <c r="E12" s="102" t="s">
        <v>3306</v>
      </c>
      <c r="F12" s="75"/>
      <c r="G12" s="75"/>
      <c r="H12" s="75"/>
    </row>
    <row r="13" spans="1:9" ht="42" customHeight="1">
      <c r="A13" s="103" t="s">
        <v>477</v>
      </c>
      <c r="B13" s="98" t="s">
        <v>3307</v>
      </c>
      <c r="C13" s="104" t="s">
        <v>3308</v>
      </c>
      <c r="D13" s="98" t="s">
        <v>3309</v>
      </c>
      <c r="E13" s="98" t="s">
        <v>3310</v>
      </c>
      <c r="F13" s="75"/>
      <c r="G13" s="75"/>
      <c r="H13" s="75"/>
    </row>
    <row r="14" spans="1:9" ht="42" customHeight="1">
      <c r="A14" s="103" t="s">
        <v>479</v>
      </c>
      <c r="B14" s="98" t="s">
        <v>3311</v>
      </c>
      <c r="C14" s="104" t="s">
        <v>3312</v>
      </c>
      <c r="D14" s="98" t="s">
        <v>3313</v>
      </c>
      <c r="E14" s="98" t="s">
        <v>3314</v>
      </c>
      <c r="F14" s="75"/>
      <c r="G14" s="75"/>
      <c r="H14" s="75"/>
    </row>
    <row r="15" spans="1:9" ht="42" customHeight="1">
      <c r="A15" s="103" t="s">
        <v>481</v>
      </c>
      <c r="B15" s="98" t="s">
        <v>3315</v>
      </c>
      <c r="C15" s="104" t="s">
        <v>3316</v>
      </c>
      <c r="D15" s="98" t="s">
        <v>3317</v>
      </c>
      <c r="E15" s="98" t="s">
        <v>3318</v>
      </c>
      <c r="F15" s="75"/>
      <c r="G15" s="75"/>
      <c r="H15" s="75"/>
    </row>
    <row r="16" spans="1:9" ht="42" customHeight="1">
      <c r="A16" s="103" t="s">
        <v>483</v>
      </c>
      <c r="B16" s="98" t="s">
        <v>3319</v>
      </c>
      <c r="C16" s="104" t="s">
        <v>3320</v>
      </c>
      <c r="D16" s="98" t="s">
        <v>3321</v>
      </c>
      <c r="E16" s="98" t="s">
        <v>3322</v>
      </c>
      <c r="F16" s="75"/>
      <c r="G16" s="75"/>
      <c r="H16" s="75"/>
    </row>
    <row r="17" spans="1:8" ht="42" customHeight="1">
      <c r="A17" s="103" t="s">
        <v>485</v>
      </c>
      <c r="B17" s="98" t="s">
        <v>3323</v>
      </c>
      <c r="C17" s="104" t="s">
        <v>3324</v>
      </c>
      <c r="D17" s="98" t="s">
        <v>3325</v>
      </c>
      <c r="E17" s="98" t="s">
        <v>3326</v>
      </c>
      <c r="F17" s="75"/>
      <c r="G17" s="75"/>
      <c r="H17" s="75"/>
    </row>
    <row r="18" spans="1:8" ht="42" customHeight="1">
      <c r="A18" s="103" t="s">
        <v>487</v>
      </c>
      <c r="B18" s="98" t="s">
        <v>3327</v>
      </c>
      <c r="C18" s="104" t="s">
        <v>3328</v>
      </c>
      <c r="D18" s="98" t="s">
        <v>3329</v>
      </c>
      <c r="E18" s="98" t="s">
        <v>3330</v>
      </c>
      <c r="F18" s="75"/>
      <c r="G18" s="75"/>
      <c r="H18" s="75"/>
    </row>
    <row r="19" spans="1:8" ht="42" customHeight="1">
      <c r="A19" s="103" t="s">
        <v>489</v>
      </c>
      <c r="B19" s="98" t="s">
        <v>3331</v>
      </c>
      <c r="C19" s="104" t="s">
        <v>3332</v>
      </c>
      <c r="D19" s="98" t="s">
        <v>3333</v>
      </c>
      <c r="E19" s="98" t="s">
        <v>3334</v>
      </c>
      <c r="F19" s="75"/>
      <c r="G19" s="75"/>
      <c r="H19" s="75"/>
    </row>
    <row r="20" spans="1:8" ht="42" customHeight="1">
      <c r="A20" s="103" t="s">
        <v>491</v>
      </c>
      <c r="B20" s="98" t="s">
        <v>3335</v>
      </c>
      <c r="C20" s="104" t="s">
        <v>3336</v>
      </c>
      <c r="D20" s="98" t="s">
        <v>3337</v>
      </c>
      <c r="E20" s="98" t="s">
        <v>3338</v>
      </c>
      <c r="F20" s="75"/>
      <c r="G20" s="75"/>
      <c r="H20" s="75"/>
    </row>
    <row r="21" spans="1:8" ht="42" customHeight="1">
      <c r="A21" s="103" t="s">
        <v>3181</v>
      </c>
      <c r="B21" s="98" t="s">
        <v>3339</v>
      </c>
      <c r="C21" s="104" t="s">
        <v>3340</v>
      </c>
      <c r="D21" s="98" t="s">
        <v>3341</v>
      </c>
      <c r="E21" s="98" t="s">
        <v>3342</v>
      </c>
      <c r="F21" s="75"/>
      <c r="G21" s="75"/>
      <c r="H21" s="75"/>
    </row>
    <row r="22" spans="1:8" ht="42" customHeight="1">
      <c r="A22" s="103" t="s">
        <v>3173</v>
      </c>
      <c r="B22" s="98" t="s">
        <v>3343</v>
      </c>
      <c r="C22" s="104" t="s">
        <v>3308</v>
      </c>
      <c r="D22" s="98" t="s">
        <v>3344</v>
      </c>
      <c r="E22" s="98" t="s">
        <v>3345</v>
      </c>
      <c r="F22" s="75"/>
      <c r="G22" s="75"/>
      <c r="H22" s="75"/>
    </row>
    <row r="23" spans="1:8" ht="27.95" customHeight="1">
      <c r="A23" s="75"/>
      <c r="B23" s="98"/>
      <c r="C23" s="98"/>
      <c r="D23" s="98"/>
      <c r="E23" s="98"/>
      <c r="F23" s="75"/>
      <c r="G23" s="75"/>
      <c r="H23" s="75"/>
    </row>
    <row r="24" spans="1:8" ht="27.95" customHeight="1">
      <c r="A24" s="163" t="s">
        <v>3346</v>
      </c>
      <c r="B24" s="163"/>
      <c r="C24" s="163"/>
      <c r="D24" s="163"/>
      <c r="E24" s="163"/>
      <c r="F24" s="75"/>
      <c r="G24" s="75"/>
      <c r="H24" s="75"/>
    </row>
    <row r="25" spans="1:8" ht="27.95" customHeight="1">
      <c r="A25" s="102" t="s">
        <v>3347</v>
      </c>
      <c r="B25" s="102" t="s">
        <v>3348</v>
      </c>
      <c r="C25" s="102" t="s">
        <v>3349</v>
      </c>
      <c r="D25" s="102" t="s">
        <v>2939</v>
      </c>
      <c r="E25" s="102"/>
      <c r="F25" s="75"/>
      <c r="G25" s="75"/>
      <c r="H25" s="75"/>
    </row>
    <row r="26" spans="1:8" ht="42" customHeight="1">
      <c r="A26" s="105" t="s">
        <v>3350</v>
      </c>
      <c r="B26" s="98" t="s">
        <v>3351</v>
      </c>
      <c r="C26" s="98" t="s">
        <v>3352</v>
      </c>
      <c r="D26" s="98" t="s">
        <v>3353</v>
      </c>
      <c r="E26" s="98"/>
      <c r="F26" s="75"/>
      <c r="G26" s="75"/>
      <c r="H26" s="75"/>
    </row>
    <row r="27" spans="1:8" ht="42" customHeight="1">
      <c r="A27" s="105" t="s">
        <v>3354</v>
      </c>
      <c r="B27" s="98" t="s">
        <v>3355</v>
      </c>
      <c r="C27" s="98" t="s">
        <v>3356</v>
      </c>
      <c r="D27" s="98" t="s">
        <v>3357</v>
      </c>
      <c r="E27" s="98"/>
      <c r="F27" s="75"/>
      <c r="G27" s="75"/>
      <c r="H27" s="75"/>
    </row>
    <row r="28" spans="1:8" ht="42" customHeight="1">
      <c r="A28" s="105" t="s">
        <v>3358</v>
      </c>
      <c r="B28" s="98" t="s">
        <v>3359</v>
      </c>
      <c r="C28" s="98" t="s">
        <v>3360</v>
      </c>
      <c r="D28" s="98" t="s">
        <v>3361</v>
      </c>
      <c r="E28" s="98"/>
      <c r="F28" s="75"/>
      <c r="G28" s="75"/>
      <c r="H28" s="75"/>
    </row>
    <row r="29" spans="1:8" ht="42" customHeight="1">
      <c r="A29" s="105" t="s">
        <v>3362</v>
      </c>
      <c r="B29" s="98" t="s">
        <v>3363</v>
      </c>
      <c r="C29" s="98" t="s">
        <v>3364</v>
      </c>
      <c r="D29" s="98" t="s">
        <v>3365</v>
      </c>
      <c r="E29" s="98"/>
      <c r="F29" s="75"/>
      <c r="G29" s="75"/>
      <c r="H29" s="75"/>
    </row>
    <row r="30" spans="1:8" ht="42" customHeight="1">
      <c r="A30" s="105" t="s">
        <v>141</v>
      </c>
      <c r="B30" s="98" t="s">
        <v>3366</v>
      </c>
      <c r="C30" s="98" t="s">
        <v>3367</v>
      </c>
      <c r="D30" s="98" t="s">
        <v>3368</v>
      </c>
      <c r="E30" s="98"/>
      <c r="F30" s="75"/>
      <c r="G30" s="75"/>
      <c r="H30" s="75"/>
    </row>
    <row r="31" spans="1:8" ht="42" customHeight="1">
      <c r="A31" s="105" t="s">
        <v>142</v>
      </c>
      <c r="B31" s="98" t="s">
        <v>3369</v>
      </c>
      <c r="C31" s="98" t="s">
        <v>3370</v>
      </c>
      <c r="D31" s="98" t="s">
        <v>3371</v>
      </c>
      <c r="E31" s="98"/>
      <c r="F31" s="75"/>
      <c r="G31" s="75"/>
      <c r="H31" s="75"/>
    </row>
    <row r="32" spans="1:8" ht="27.95" customHeight="1">
      <c r="A32" s="98"/>
      <c r="B32" s="98"/>
      <c r="C32" s="98"/>
      <c r="D32" s="98"/>
      <c r="E32" s="98"/>
      <c r="F32" s="75"/>
      <c r="G32" s="75"/>
      <c r="H32" s="75"/>
    </row>
    <row r="33" spans="1:8" ht="27.95" customHeight="1">
      <c r="A33" s="161" t="s">
        <v>3372</v>
      </c>
      <c r="B33" s="161"/>
      <c r="C33" s="161"/>
      <c r="D33" s="161"/>
      <c r="E33" s="161"/>
      <c r="F33" s="75"/>
      <c r="G33" s="75"/>
      <c r="H33" s="75"/>
    </row>
    <row r="34" spans="1:8" ht="42" customHeight="1">
      <c r="A34" s="106" t="s">
        <v>3373</v>
      </c>
      <c r="B34" s="107" t="s">
        <v>3374</v>
      </c>
      <c r="C34" s="108"/>
      <c r="D34" s="108"/>
      <c r="E34" s="108"/>
      <c r="F34" s="75"/>
      <c r="G34" s="75"/>
      <c r="H34" s="75"/>
    </row>
    <row r="35" spans="1:8" ht="42" customHeight="1">
      <c r="A35" s="106" t="s">
        <v>3107</v>
      </c>
      <c r="B35" s="107" t="s">
        <v>3375</v>
      </c>
      <c r="C35" s="108"/>
      <c r="D35" s="108"/>
      <c r="E35" s="108"/>
      <c r="F35" s="75"/>
      <c r="G35" s="75"/>
      <c r="H35" s="75"/>
    </row>
    <row r="36" spans="1:8" ht="42" customHeight="1">
      <c r="A36" s="106" t="s">
        <v>2901</v>
      </c>
      <c r="B36" s="107" t="s">
        <v>3376</v>
      </c>
      <c r="C36" s="108"/>
      <c r="D36" s="108"/>
      <c r="E36" s="108"/>
      <c r="F36" s="75"/>
      <c r="G36" s="75"/>
      <c r="H36" s="75"/>
    </row>
    <row r="37" spans="1:8" ht="42" customHeight="1">
      <c r="A37" s="109" t="s">
        <v>3377</v>
      </c>
      <c r="B37" s="110" t="s">
        <v>3378</v>
      </c>
      <c r="C37" s="111"/>
      <c r="D37" s="111"/>
      <c r="E37" s="111"/>
      <c r="F37" s="75"/>
      <c r="G37" s="75"/>
      <c r="H37" s="75"/>
    </row>
    <row r="38" spans="1:8" ht="42" customHeight="1">
      <c r="A38" s="96" t="s">
        <v>3379</v>
      </c>
      <c r="B38" s="97" t="s">
        <v>3380</v>
      </c>
      <c r="C38" s="98"/>
      <c r="D38" s="98"/>
      <c r="E38" s="98"/>
      <c r="F38" s="75"/>
      <c r="G38" s="75"/>
      <c r="H38" s="75"/>
    </row>
    <row r="39" spans="1:8" ht="42" customHeight="1">
      <c r="A39" s="96" t="s">
        <v>3381</v>
      </c>
      <c r="B39" s="97" t="s">
        <v>3382</v>
      </c>
      <c r="C39" s="98"/>
      <c r="D39" s="98"/>
      <c r="E39" s="98"/>
      <c r="F39" s="75"/>
      <c r="G39" s="75"/>
      <c r="H39" s="75"/>
    </row>
    <row r="40" spans="1:8" ht="27.95" customHeight="1">
      <c r="A40" s="75"/>
      <c r="B40" s="98"/>
      <c r="C40" s="98"/>
      <c r="D40" s="98"/>
      <c r="E40" s="98"/>
      <c r="F40" s="75"/>
      <c r="G40" s="75"/>
      <c r="H40" s="75"/>
    </row>
    <row r="41" spans="1:8" ht="27.95" customHeight="1">
      <c r="A41" s="161" t="s">
        <v>3383</v>
      </c>
      <c r="B41" s="161"/>
      <c r="C41" s="161"/>
      <c r="D41" s="161"/>
      <c r="E41" s="161"/>
      <c r="F41" s="75"/>
      <c r="G41" s="75"/>
      <c r="H41" s="75"/>
    </row>
    <row r="42" spans="1:8" ht="27.95" customHeight="1">
      <c r="A42" s="102" t="s">
        <v>3384</v>
      </c>
      <c r="B42" s="102" t="s">
        <v>3385</v>
      </c>
      <c r="C42" s="102" t="s">
        <v>9</v>
      </c>
      <c r="D42" s="102" t="s">
        <v>3386</v>
      </c>
      <c r="E42" s="102"/>
      <c r="F42" s="75"/>
      <c r="G42" s="75"/>
      <c r="H42" s="75"/>
    </row>
    <row r="43" spans="1:8" ht="42" customHeight="1">
      <c r="A43" s="112" t="s">
        <v>3387</v>
      </c>
      <c r="B43" s="104"/>
      <c r="C43" s="98"/>
      <c r="D43" s="98" t="s">
        <v>3388</v>
      </c>
      <c r="E43" s="98"/>
      <c r="F43" s="75"/>
      <c r="G43" s="75"/>
      <c r="H43" s="75"/>
    </row>
    <row r="44" spans="1:8" ht="42" customHeight="1">
      <c r="A44" s="112" t="s">
        <v>3389</v>
      </c>
      <c r="B44" s="104"/>
      <c r="C44" s="98"/>
      <c r="D44" s="98" t="s">
        <v>3390</v>
      </c>
      <c r="E44" s="98"/>
      <c r="F44" s="75"/>
      <c r="G44" s="75"/>
      <c r="H44" s="75"/>
    </row>
    <row r="45" spans="1:8" ht="42" customHeight="1">
      <c r="A45" s="112" t="s">
        <v>3391</v>
      </c>
      <c r="B45" s="104"/>
      <c r="C45" s="98"/>
      <c r="D45" s="98" t="s">
        <v>3392</v>
      </c>
      <c r="E45" s="98"/>
      <c r="F45" s="75"/>
      <c r="G45" s="75"/>
      <c r="H45" s="75"/>
    </row>
    <row r="46" spans="1:8" ht="42" customHeight="1">
      <c r="A46" s="112" t="s">
        <v>3393</v>
      </c>
      <c r="B46" s="104"/>
      <c r="C46" s="98"/>
      <c r="D46" s="98" t="s">
        <v>3394</v>
      </c>
      <c r="E46" s="98"/>
      <c r="F46" s="75"/>
      <c r="G46" s="75"/>
      <c r="H46" s="75"/>
    </row>
    <row r="47" spans="1:8" ht="42" customHeight="1">
      <c r="A47" s="112" t="s">
        <v>3395</v>
      </c>
      <c r="B47" s="104"/>
      <c r="C47" s="98"/>
      <c r="D47" s="98" t="s">
        <v>3396</v>
      </c>
      <c r="E47" s="98"/>
      <c r="F47" s="75"/>
      <c r="G47" s="75"/>
      <c r="H47" s="75"/>
    </row>
    <row r="48" spans="1:8" ht="42" customHeight="1">
      <c r="A48" s="112" t="s">
        <v>3397</v>
      </c>
      <c r="B48" s="104"/>
      <c r="C48" s="98"/>
      <c r="D48" s="98" t="s">
        <v>3398</v>
      </c>
      <c r="E48" s="98"/>
      <c r="F48" s="75"/>
      <c r="G48" s="75"/>
      <c r="H48" s="75"/>
    </row>
    <row r="49" spans="1:8" ht="42" customHeight="1">
      <c r="A49" s="112" t="s">
        <v>3399</v>
      </c>
      <c r="B49" s="104"/>
      <c r="C49" s="98"/>
      <c r="D49" s="98" t="s">
        <v>3400</v>
      </c>
      <c r="E49" s="98"/>
      <c r="F49" s="75"/>
      <c r="G49" s="75"/>
      <c r="H49" s="75"/>
    </row>
    <row r="50" spans="1:8" ht="42" customHeight="1">
      <c r="A50" s="112" t="s">
        <v>3401</v>
      </c>
      <c r="B50" s="104"/>
      <c r="C50" s="98"/>
      <c r="D50" s="98" t="s">
        <v>3402</v>
      </c>
      <c r="E50" s="98"/>
      <c r="F50" s="75"/>
      <c r="G50" s="75"/>
      <c r="H50" s="75"/>
    </row>
    <row r="51" spans="1:8" ht="42" customHeight="1">
      <c r="A51" s="112" t="s">
        <v>3403</v>
      </c>
      <c r="B51" s="104"/>
      <c r="C51" s="98"/>
      <c r="D51" s="98" t="s">
        <v>3404</v>
      </c>
      <c r="E51" s="98"/>
      <c r="F51" s="75"/>
      <c r="G51" s="75"/>
      <c r="H51" s="75"/>
    </row>
    <row r="52" spans="1:8" ht="42" customHeight="1">
      <c r="A52" s="112" t="s">
        <v>3405</v>
      </c>
      <c r="B52" s="104"/>
      <c r="C52" s="98"/>
      <c r="D52" s="98" t="s">
        <v>3406</v>
      </c>
      <c r="E52" s="98"/>
      <c r="F52" s="75"/>
      <c r="G52" s="75"/>
      <c r="H52" s="75"/>
    </row>
    <row r="53" spans="1:8" ht="27.95" customHeight="1">
      <c r="A53" s="75"/>
      <c r="B53" s="75"/>
      <c r="C53" s="75"/>
      <c r="D53" s="75"/>
      <c r="E53" s="75"/>
      <c r="F53" s="75"/>
      <c r="G53" s="75"/>
      <c r="H53" s="75"/>
    </row>
    <row r="54" spans="1:8" ht="27.95" customHeight="1">
      <c r="A54" s="161" t="s">
        <v>3407</v>
      </c>
      <c r="B54" s="161"/>
      <c r="C54" s="161"/>
      <c r="D54" s="161"/>
      <c r="E54" s="161"/>
      <c r="F54" s="75"/>
      <c r="G54" s="75"/>
      <c r="H54" s="75"/>
    </row>
    <row r="55" spans="1:8" ht="42" customHeight="1">
      <c r="A55" s="96" t="s">
        <v>3408</v>
      </c>
      <c r="B55" s="97" t="s">
        <v>3409</v>
      </c>
      <c r="C55" s="98"/>
      <c r="D55" s="98"/>
      <c r="E55" s="98"/>
      <c r="F55" s="75"/>
      <c r="G55" s="75"/>
      <c r="H55" s="75"/>
    </row>
    <row r="56" spans="1:8" ht="42" customHeight="1">
      <c r="A56" s="96" t="s">
        <v>3410</v>
      </c>
      <c r="B56" s="97" t="s">
        <v>3411</v>
      </c>
      <c r="C56" s="98"/>
      <c r="D56" s="98"/>
      <c r="E56" s="98"/>
      <c r="F56" s="75"/>
      <c r="G56" s="75"/>
      <c r="H56" s="75"/>
    </row>
    <row r="57" spans="1:8" ht="42" customHeight="1">
      <c r="A57" s="96" t="s">
        <v>3412</v>
      </c>
      <c r="B57" s="97" t="s">
        <v>3413</v>
      </c>
      <c r="C57" s="98"/>
      <c r="D57" s="98"/>
      <c r="E57" s="98"/>
      <c r="F57" s="75"/>
      <c r="G57" s="75"/>
      <c r="H57" s="75"/>
    </row>
    <row r="58" spans="1:8" ht="42" customHeight="1">
      <c r="A58" s="96" t="s">
        <v>3414</v>
      </c>
      <c r="B58" s="97" t="s">
        <v>3415</v>
      </c>
      <c r="C58" s="98"/>
      <c r="D58" s="98"/>
      <c r="E58" s="98"/>
      <c r="F58" s="75"/>
      <c r="G58" s="75"/>
      <c r="H58" s="75"/>
    </row>
    <row r="59" spans="1:8" ht="42" customHeight="1">
      <c r="A59" s="96" t="s">
        <v>3416</v>
      </c>
      <c r="B59" s="97" t="s">
        <v>3417</v>
      </c>
      <c r="C59" s="98"/>
      <c r="D59" s="98"/>
      <c r="E59" s="98"/>
      <c r="F59" s="75"/>
      <c r="G59" s="75"/>
      <c r="H59" s="75"/>
    </row>
    <row r="60" spans="1:8" ht="42" customHeight="1">
      <c r="A60" s="96" t="s">
        <v>3418</v>
      </c>
      <c r="B60" s="97" t="s">
        <v>3419</v>
      </c>
      <c r="C60" s="98"/>
      <c r="D60" s="98"/>
      <c r="E60" s="98"/>
      <c r="F60" s="75"/>
      <c r="G60" s="75"/>
      <c r="H60" s="75"/>
    </row>
    <row r="61" spans="1:8" ht="42" customHeight="1">
      <c r="A61" s="96" t="s">
        <v>3420</v>
      </c>
      <c r="B61" s="97" t="s">
        <v>3421</v>
      </c>
      <c r="C61" s="98"/>
      <c r="D61" s="98"/>
      <c r="E61" s="98"/>
      <c r="F61" s="75"/>
      <c r="G61" s="75"/>
      <c r="H61" s="75"/>
    </row>
    <row r="62" spans="1:8" ht="27.95" customHeight="1">
      <c r="A62" s="75"/>
      <c r="B62" s="98"/>
      <c r="C62" s="98"/>
      <c r="D62" s="98"/>
      <c r="E62" s="98"/>
      <c r="F62" s="75"/>
      <c r="G62" s="75"/>
      <c r="H62" s="75"/>
    </row>
    <row r="63" spans="1:8" ht="27.95" customHeight="1">
      <c r="A63" s="161" t="s">
        <v>3422</v>
      </c>
      <c r="B63" s="161"/>
      <c r="C63" s="161"/>
      <c r="D63" s="161"/>
      <c r="E63" s="161"/>
      <c r="F63" s="75"/>
      <c r="G63" s="75"/>
      <c r="H63" s="75"/>
    </row>
    <row r="64" spans="1:8" ht="27.95" customHeight="1">
      <c r="A64" s="102" t="s">
        <v>3423</v>
      </c>
      <c r="B64" s="102" t="s">
        <v>3424</v>
      </c>
      <c r="C64" s="102" t="s">
        <v>3425</v>
      </c>
      <c r="D64" s="102" t="s">
        <v>3426</v>
      </c>
      <c r="E64" s="102"/>
      <c r="F64" s="75"/>
      <c r="G64" s="75"/>
      <c r="H64" s="75"/>
    </row>
    <row r="65" spans="1:8" ht="42" customHeight="1">
      <c r="A65" s="105" t="s">
        <v>3308</v>
      </c>
      <c r="B65" s="98" t="s">
        <v>3427</v>
      </c>
      <c r="C65" s="104" t="s">
        <v>3428</v>
      </c>
      <c r="D65" s="98" t="s">
        <v>3429</v>
      </c>
      <c r="E65" s="98"/>
      <c r="F65" s="75"/>
      <c r="G65" s="75"/>
      <c r="H65" s="75"/>
    </row>
    <row r="66" spans="1:8" ht="42" customHeight="1">
      <c r="A66" s="105" t="s">
        <v>3312</v>
      </c>
      <c r="B66" s="98" t="s">
        <v>3430</v>
      </c>
      <c r="C66" s="104" t="s">
        <v>3259</v>
      </c>
      <c r="D66" s="98" t="s">
        <v>3431</v>
      </c>
      <c r="E66" s="98"/>
      <c r="F66" s="75"/>
      <c r="G66" s="75"/>
      <c r="H66" s="75"/>
    </row>
    <row r="67" spans="1:8" ht="42" customHeight="1">
      <c r="A67" s="105" t="s">
        <v>3320</v>
      </c>
      <c r="B67" s="98" t="s">
        <v>3319</v>
      </c>
      <c r="C67" s="104" t="s">
        <v>3432</v>
      </c>
      <c r="D67" s="98" t="s">
        <v>3433</v>
      </c>
      <c r="E67" s="98"/>
      <c r="F67" s="75"/>
      <c r="G67" s="75"/>
      <c r="H67" s="75"/>
    </row>
    <row r="68" spans="1:8" ht="42" customHeight="1">
      <c r="A68" s="105" t="s">
        <v>3332</v>
      </c>
      <c r="B68" s="98" t="s">
        <v>3331</v>
      </c>
      <c r="C68" s="104" t="s">
        <v>3432</v>
      </c>
      <c r="D68" s="98" t="s">
        <v>3434</v>
      </c>
      <c r="E68" s="98"/>
      <c r="F68" s="75"/>
      <c r="G68" s="75"/>
      <c r="H68" s="75"/>
    </row>
    <row r="69" spans="1:8" ht="42" customHeight="1">
      <c r="A69" s="105" t="s">
        <v>3435</v>
      </c>
      <c r="B69" s="98" t="s">
        <v>3436</v>
      </c>
      <c r="C69" s="104" t="s">
        <v>3259</v>
      </c>
      <c r="D69" s="98" t="s">
        <v>3437</v>
      </c>
      <c r="E69" s="98"/>
      <c r="F69" s="75"/>
      <c r="G69" s="75"/>
      <c r="H69" s="75"/>
    </row>
    <row r="70" spans="1:8" ht="42" customHeight="1">
      <c r="A70" s="105" t="s">
        <v>3438</v>
      </c>
      <c r="B70" s="98" t="s">
        <v>3439</v>
      </c>
      <c r="C70" s="104" t="s">
        <v>3428</v>
      </c>
      <c r="D70" s="98" t="s">
        <v>3440</v>
      </c>
      <c r="E70" s="98"/>
      <c r="F70" s="75"/>
      <c r="G70" s="75"/>
      <c r="H70" s="75"/>
    </row>
    <row r="71" spans="1:8" ht="42" customHeight="1">
      <c r="A71" s="105" t="s">
        <v>3441</v>
      </c>
      <c r="B71" s="98" t="s">
        <v>3442</v>
      </c>
      <c r="C71" s="104" t="s">
        <v>3428</v>
      </c>
      <c r="D71" s="98" t="s">
        <v>3443</v>
      </c>
      <c r="E71" s="98"/>
      <c r="F71" s="75"/>
      <c r="G71" s="75"/>
      <c r="H71" s="75"/>
    </row>
    <row r="72" spans="1:8" ht="42" customHeight="1">
      <c r="A72" s="105" t="s">
        <v>3233</v>
      </c>
      <c r="B72" s="98" t="s">
        <v>3444</v>
      </c>
      <c r="C72" s="104" t="s">
        <v>3445</v>
      </c>
      <c r="D72" s="98" t="s">
        <v>3446</v>
      </c>
      <c r="E72" s="98"/>
      <c r="F72" s="75"/>
      <c r="G72" s="75"/>
      <c r="H72" s="75"/>
    </row>
    <row r="73" spans="1:8" ht="42" customHeight="1">
      <c r="A73" s="105" t="s">
        <v>3214</v>
      </c>
      <c r="B73" s="98" t="s">
        <v>3447</v>
      </c>
      <c r="C73" s="104" t="s">
        <v>3445</v>
      </c>
      <c r="D73" s="98" t="s">
        <v>3448</v>
      </c>
      <c r="E73" s="98"/>
      <c r="F73" s="75"/>
      <c r="G73" s="75"/>
      <c r="H73" s="75"/>
    </row>
    <row r="74" spans="1:8" ht="42" customHeight="1">
      <c r="A74" s="105" t="s">
        <v>3449</v>
      </c>
      <c r="B74" s="98" t="s">
        <v>3450</v>
      </c>
      <c r="C74" s="104" t="s">
        <v>3445</v>
      </c>
      <c r="D74" s="98" t="s">
        <v>3451</v>
      </c>
      <c r="E74" s="98"/>
      <c r="F74" s="75"/>
      <c r="G74" s="75"/>
      <c r="H74" s="75"/>
    </row>
  </sheetData>
  <mergeCells count="8">
    <mergeCell ref="A54:E54"/>
    <mergeCell ref="A63:E63"/>
    <mergeCell ref="A1:E1"/>
    <mergeCell ref="A3:E3"/>
    <mergeCell ref="A11:E11"/>
    <mergeCell ref="A24:E24"/>
    <mergeCell ref="A33:E33"/>
    <mergeCell ref="A41:E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7C50-7FB1-4D84-B804-A164F8EB0966}">
  <dimension ref="B1:I74"/>
  <sheetViews>
    <sheetView workbookViewId="0">
      <selection activeCell="E12" sqref="E12"/>
    </sheetView>
  </sheetViews>
  <sheetFormatPr baseColWidth="10" defaultRowHeight="15.75"/>
  <cols>
    <col min="1" max="1" width="7.42578125" style="63" customWidth="1"/>
    <col min="2" max="2" width="39.140625" style="63" customWidth="1"/>
    <col min="3" max="3" width="24" style="63" customWidth="1"/>
    <col min="4" max="4" width="47.7109375" style="63" customWidth="1"/>
    <col min="5" max="5" width="40.28515625" style="63" customWidth="1"/>
    <col min="6" max="6" width="36.85546875" style="63" customWidth="1"/>
    <col min="7" max="7" width="44" style="63" customWidth="1"/>
    <col min="8" max="8" width="40.85546875" style="63" customWidth="1"/>
    <col min="9" max="9" width="29.140625" style="63" customWidth="1"/>
    <col min="10" max="16384" width="11.42578125" style="63"/>
  </cols>
  <sheetData>
    <row r="1" spans="2:9" ht="30" customHeight="1">
      <c r="B1" s="95" t="s">
        <v>3287</v>
      </c>
      <c r="C1" s="94"/>
      <c r="D1" s="94"/>
      <c r="E1" s="94"/>
      <c r="F1" s="94"/>
      <c r="G1" s="94"/>
      <c r="H1" s="94"/>
      <c r="I1" s="94"/>
    </row>
    <row r="2" spans="2:9" ht="30" customHeight="1">
      <c r="B2" s="93" t="s">
        <v>3286</v>
      </c>
      <c r="C2" s="92"/>
      <c r="D2" s="92"/>
      <c r="E2" s="92"/>
      <c r="F2" s="92"/>
      <c r="G2" s="92"/>
      <c r="H2" s="92"/>
      <c r="I2" s="92"/>
    </row>
    <row r="3" spans="2:9" ht="30" customHeight="1">
      <c r="B3" s="93" t="s">
        <v>3285</v>
      </c>
      <c r="C3" s="92"/>
      <c r="D3" s="92"/>
      <c r="E3" s="92"/>
      <c r="F3" s="92"/>
      <c r="G3" s="92"/>
      <c r="H3" s="92"/>
      <c r="I3" s="92"/>
    </row>
    <row r="4" spans="2:9" ht="18" customHeight="1">
      <c r="B4" s="75"/>
      <c r="C4" s="75"/>
      <c r="D4" s="75"/>
      <c r="E4" s="75"/>
      <c r="F4" s="75"/>
      <c r="G4" s="75"/>
      <c r="H4" s="75"/>
      <c r="I4" s="75"/>
    </row>
    <row r="5" spans="2:9" ht="42" customHeight="1">
      <c r="B5" s="65" t="s">
        <v>3284</v>
      </c>
      <c r="C5" s="65" t="s">
        <v>15</v>
      </c>
      <c r="D5" s="65" t="s">
        <v>3283</v>
      </c>
      <c r="E5" s="65" t="s">
        <v>3282</v>
      </c>
      <c r="F5" s="65" t="s">
        <v>3281</v>
      </c>
      <c r="G5" s="65" t="s">
        <v>3280</v>
      </c>
      <c r="H5" s="65" t="s">
        <v>3279</v>
      </c>
      <c r="I5" s="65" t="s">
        <v>3278</v>
      </c>
    </row>
    <row r="6" spans="2:9" ht="42" customHeight="1">
      <c r="B6" s="78" t="s">
        <v>3277</v>
      </c>
      <c r="C6" s="91" t="s">
        <v>3276</v>
      </c>
      <c r="D6" s="75" t="s">
        <v>3275</v>
      </c>
      <c r="E6" s="75" t="s">
        <v>3274</v>
      </c>
      <c r="F6" s="75" t="s">
        <v>3273</v>
      </c>
      <c r="G6" s="90" t="s">
        <v>3253</v>
      </c>
      <c r="H6" s="77" t="s">
        <v>3272</v>
      </c>
      <c r="I6" s="75" t="s">
        <v>3271</v>
      </c>
    </row>
    <row r="7" spans="2:9" ht="42" customHeight="1">
      <c r="B7" s="78" t="s">
        <v>3270</v>
      </c>
      <c r="C7" s="91" t="s">
        <v>3269</v>
      </c>
      <c r="D7" s="75" t="s">
        <v>3268</v>
      </c>
      <c r="E7" s="75" t="s">
        <v>3267</v>
      </c>
      <c r="F7" s="75" t="s">
        <v>3266</v>
      </c>
      <c r="G7" s="90" t="s">
        <v>3253</v>
      </c>
      <c r="H7" s="77" t="s">
        <v>3252</v>
      </c>
      <c r="I7" s="75" t="s">
        <v>3265</v>
      </c>
    </row>
    <row r="8" spans="2:9" ht="42" customHeight="1">
      <c r="B8" s="78" t="s">
        <v>3264</v>
      </c>
      <c r="C8" s="91" t="s">
        <v>3263</v>
      </c>
      <c r="D8" s="75" t="s">
        <v>3262</v>
      </c>
      <c r="E8" s="75" t="s">
        <v>3261</v>
      </c>
      <c r="F8" s="75" t="s">
        <v>3260</v>
      </c>
      <c r="G8" s="90" t="s">
        <v>3253</v>
      </c>
      <c r="H8" s="77" t="s">
        <v>3259</v>
      </c>
      <c r="I8" s="75" t="s">
        <v>3251</v>
      </c>
    </row>
    <row r="9" spans="2:9" ht="42" customHeight="1">
      <c r="B9" s="78" t="s">
        <v>3258</v>
      </c>
      <c r="C9" s="91" t="s">
        <v>3257</v>
      </c>
      <c r="D9" s="75" t="s">
        <v>3256</v>
      </c>
      <c r="E9" s="75" t="s">
        <v>3255</v>
      </c>
      <c r="F9" s="75" t="s">
        <v>3254</v>
      </c>
      <c r="G9" s="90" t="s">
        <v>3253</v>
      </c>
      <c r="H9" s="77" t="s">
        <v>3252</v>
      </c>
      <c r="I9" s="75" t="s">
        <v>3251</v>
      </c>
    </row>
    <row r="10" spans="2:9" ht="42" customHeight="1">
      <c r="B10" s="75"/>
      <c r="C10" s="75"/>
      <c r="D10" s="75"/>
      <c r="E10" s="75" t="s">
        <v>3289</v>
      </c>
      <c r="F10" s="75"/>
      <c r="G10" s="75"/>
      <c r="H10" s="75"/>
      <c r="I10" s="75"/>
    </row>
    <row r="11" spans="2:9" ht="42" customHeight="1">
      <c r="B11" s="89" t="s">
        <v>3250</v>
      </c>
      <c r="C11" s="65"/>
      <c r="D11" s="65"/>
      <c r="E11" s="65"/>
      <c r="F11" s="65"/>
      <c r="G11" s="65"/>
      <c r="H11" s="65"/>
      <c r="I11" s="65"/>
    </row>
    <row r="12" spans="2:9" ht="42" customHeight="1">
      <c r="B12" s="88" t="s">
        <v>3249</v>
      </c>
      <c r="C12" s="64"/>
      <c r="D12" s="64"/>
      <c r="E12" s="64"/>
      <c r="F12" s="64"/>
      <c r="G12" s="64"/>
      <c r="H12" s="64"/>
      <c r="I12" s="64"/>
    </row>
    <row r="13" spans="2:9" ht="42" customHeight="1">
      <c r="B13" s="88" t="s">
        <v>3248</v>
      </c>
      <c r="C13" s="64"/>
      <c r="D13" s="64"/>
      <c r="E13" s="64"/>
      <c r="F13" s="64"/>
      <c r="G13" s="64"/>
      <c r="H13" s="64"/>
      <c r="I13" s="64"/>
    </row>
    <row r="14" spans="2:9" ht="42" customHeight="1">
      <c r="B14" s="75"/>
      <c r="C14" s="75"/>
      <c r="D14" s="75"/>
      <c r="E14" s="75"/>
      <c r="F14" s="75"/>
      <c r="G14" s="75"/>
      <c r="H14" s="75"/>
      <c r="I14" s="75"/>
    </row>
    <row r="15" spans="2:9" ht="42" customHeight="1">
      <c r="B15" s="76" t="s">
        <v>3247</v>
      </c>
      <c r="C15" s="76" t="s">
        <v>3246</v>
      </c>
      <c r="D15" s="76" t="s">
        <v>3245</v>
      </c>
      <c r="E15" s="76" t="s">
        <v>3244</v>
      </c>
      <c r="F15" s="76" t="s">
        <v>3155</v>
      </c>
      <c r="G15" s="76" t="s">
        <v>3243</v>
      </c>
      <c r="H15" s="76" t="s">
        <v>2918</v>
      </c>
      <c r="I15" s="76" t="s">
        <v>3242</v>
      </c>
    </row>
    <row r="16" spans="2:9" ht="50.1" customHeight="1">
      <c r="B16" s="81" t="s">
        <v>3241</v>
      </c>
      <c r="C16" s="68" t="s">
        <v>3240</v>
      </c>
      <c r="D16" s="68" t="s">
        <v>3239</v>
      </c>
      <c r="E16" s="68" t="s">
        <v>3238</v>
      </c>
      <c r="F16" s="68" t="s">
        <v>3237</v>
      </c>
      <c r="G16" s="68" t="s">
        <v>3236</v>
      </c>
      <c r="H16" s="80" t="s">
        <v>3235</v>
      </c>
      <c r="I16" s="80" t="s">
        <v>3234</v>
      </c>
    </row>
    <row r="17" spans="2:9" ht="50.1" customHeight="1">
      <c r="B17" s="87" t="s">
        <v>477</v>
      </c>
      <c r="C17" s="71" t="s">
        <v>3233</v>
      </c>
      <c r="D17" s="71" t="s">
        <v>3232</v>
      </c>
      <c r="E17" s="71" t="s">
        <v>3231</v>
      </c>
      <c r="F17" s="71" t="s">
        <v>3230</v>
      </c>
      <c r="G17" s="71" t="s">
        <v>3229</v>
      </c>
      <c r="H17" s="86" t="s">
        <v>3228</v>
      </c>
      <c r="I17" s="86" t="s">
        <v>3227</v>
      </c>
    </row>
    <row r="18" spans="2:9" ht="50.1" customHeight="1">
      <c r="B18" s="81" t="s">
        <v>479</v>
      </c>
      <c r="C18" s="68" t="s">
        <v>7</v>
      </c>
      <c r="D18" s="68" t="s">
        <v>3226</v>
      </c>
      <c r="E18" s="68" t="s">
        <v>3225</v>
      </c>
      <c r="F18" s="68" t="s">
        <v>3224</v>
      </c>
      <c r="G18" s="68" t="s">
        <v>3223</v>
      </c>
      <c r="H18" s="80" t="s">
        <v>3222</v>
      </c>
      <c r="I18" s="80" t="s">
        <v>3221</v>
      </c>
    </row>
    <row r="19" spans="2:9" ht="50.1" customHeight="1">
      <c r="B19" s="87" t="s">
        <v>481</v>
      </c>
      <c r="C19" s="71" t="s">
        <v>8</v>
      </c>
      <c r="D19" s="71" t="s">
        <v>3220</v>
      </c>
      <c r="E19" s="71" t="s">
        <v>3219</v>
      </c>
      <c r="F19" s="71" t="s">
        <v>3218</v>
      </c>
      <c r="G19" s="71" t="s">
        <v>3217</v>
      </c>
      <c r="H19" s="86" t="s">
        <v>3216</v>
      </c>
      <c r="I19" s="86" t="s">
        <v>3215</v>
      </c>
    </row>
    <row r="20" spans="2:9" ht="50.1" customHeight="1">
      <c r="B20" s="81" t="s">
        <v>483</v>
      </c>
      <c r="C20" s="68" t="s">
        <v>3214</v>
      </c>
      <c r="D20" s="68" t="s">
        <v>3213</v>
      </c>
      <c r="E20" s="68" t="s">
        <v>3212</v>
      </c>
      <c r="F20" s="68" t="s">
        <v>3211</v>
      </c>
      <c r="G20" s="68" t="s">
        <v>3210</v>
      </c>
      <c r="H20" s="80" t="s">
        <v>3209</v>
      </c>
      <c r="I20" s="80" t="s">
        <v>3208</v>
      </c>
    </row>
    <row r="21" spans="2:9" ht="50.1" customHeight="1">
      <c r="B21" s="87" t="s">
        <v>485</v>
      </c>
      <c r="C21" s="71" t="s">
        <v>3207</v>
      </c>
      <c r="D21" s="71" t="s">
        <v>3206</v>
      </c>
      <c r="E21" s="71" t="s">
        <v>3205</v>
      </c>
      <c r="F21" s="71" t="s">
        <v>3204</v>
      </c>
      <c r="G21" s="71" t="s">
        <v>3203</v>
      </c>
      <c r="H21" s="86" t="s">
        <v>3202</v>
      </c>
      <c r="I21" s="86" t="s">
        <v>3201</v>
      </c>
    </row>
    <row r="22" spans="2:9" ht="50.1" customHeight="1">
      <c r="B22" s="81" t="s">
        <v>487</v>
      </c>
      <c r="C22" s="68" t="s">
        <v>3200</v>
      </c>
      <c r="D22" s="68" t="s">
        <v>3199</v>
      </c>
      <c r="E22" s="68" t="s">
        <v>3198</v>
      </c>
      <c r="F22" s="68" t="s">
        <v>3197</v>
      </c>
      <c r="G22" s="68" t="s">
        <v>3196</v>
      </c>
      <c r="H22" s="80" t="s">
        <v>3195</v>
      </c>
      <c r="I22" s="80" t="s">
        <v>3194</v>
      </c>
    </row>
    <row r="23" spans="2:9" ht="50.1" customHeight="1">
      <c r="B23" s="87" t="s">
        <v>489</v>
      </c>
      <c r="C23" s="71" t="s">
        <v>2975</v>
      </c>
      <c r="D23" s="71" t="s">
        <v>3193</v>
      </c>
      <c r="E23" s="71" t="s">
        <v>3192</v>
      </c>
      <c r="F23" s="71" t="s">
        <v>3191</v>
      </c>
      <c r="G23" s="71" t="s">
        <v>3190</v>
      </c>
      <c r="H23" s="86" t="s">
        <v>3189</v>
      </c>
      <c r="I23" s="86" t="s">
        <v>3188</v>
      </c>
    </row>
    <row r="24" spans="2:9" ht="50.1" customHeight="1">
      <c r="B24" s="81" t="s">
        <v>491</v>
      </c>
      <c r="C24" s="68" t="s">
        <v>2902</v>
      </c>
      <c r="D24" s="68" t="s">
        <v>3187</v>
      </c>
      <c r="E24" s="68" t="s">
        <v>3186</v>
      </c>
      <c r="F24" s="68" t="s">
        <v>3185</v>
      </c>
      <c r="G24" s="68" t="s">
        <v>3184</v>
      </c>
      <c r="H24" s="80" t="s">
        <v>3183</v>
      </c>
      <c r="I24" s="80" t="s">
        <v>3182</v>
      </c>
    </row>
    <row r="25" spans="2:9" ht="50.1" customHeight="1">
      <c r="B25" s="87" t="s">
        <v>3181</v>
      </c>
      <c r="C25" s="71" t="s">
        <v>3180</v>
      </c>
      <c r="D25" s="71" t="s">
        <v>3179</v>
      </c>
      <c r="E25" s="71" t="s">
        <v>3178</v>
      </c>
      <c r="F25" s="71" t="s">
        <v>3177</v>
      </c>
      <c r="G25" s="71" t="s">
        <v>3176</v>
      </c>
      <c r="H25" s="86" t="s">
        <v>3175</v>
      </c>
      <c r="I25" s="86" t="s">
        <v>3174</v>
      </c>
    </row>
    <row r="26" spans="2:9" ht="50.1" customHeight="1">
      <c r="B26" s="81" t="s">
        <v>3173</v>
      </c>
      <c r="C26" s="68" t="s">
        <v>3172</v>
      </c>
      <c r="D26" s="68" t="s">
        <v>3171</v>
      </c>
      <c r="E26" s="68" t="s">
        <v>3170</v>
      </c>
      <c r="F26" s="68" t="s">
        <v>3169</v>
      </c>
      <c r="G26" s="68" t="s">
        <v>3168</v>
      </c>
      <c r="H26" s="80" t="s">
        <v>669</v>
      </c>
      <c r="I26" s="80" t="s">
        <v>3167</v>
      </c>
    </row>
    <row r="27" spans="2:9" ht="50.1" customHeight="1">
      <c r="B27" s="87" t="s">
        <v>3166</v>
      </c>
      <c r="C27" s="71" t="s">
        <v>3165</v>
      </c>
      <c r="D27" s="71" t="s">
        <v>3164</v>
      </c>
      <c r="E27" s="71" t="s">
        <v>3163</v>
      </c>
      <c r="F27" s="71" t="s">
        <v>3162</v>
      </c>
      <c r="G27" s="71" t="s">
        <v>3161</v>
      </c>
      <c r="H27" s="86" t="s">
        <v>3160</v>
      </c>
      <c r="I27" s="86" t="s">
        <v>3159</v>
      </c>
    </row>
    <row r="28" spans="2:9" ht="42" customHeight="1">
      <c r="B28" s="75"/>
      <c r="C28" s="75"/>
      <c r="D28" s="75"/>
      <c r="E28" s="75"/>
      <c r="F28" s="75"/>
      <c r="G28" s="75"/>
      <c r="H28" s="75"/>
      <c r="I28" s="75"/>
    </row>
    <row r="29" spans="2:9" ht="42" customHeight="1">
      <c r="B29" s="76" t="s">
        <v>3158</v>
      </c>
      <c r="C29" s="76" t="s">
        <v>3157</v>
      </c>
      <c r="D29" s="76" t="s">
        <v>469</v>
      </c>
      <c r="E29" s="76" t="s">
        <v>3056</v>
      </c>
      <c r="F29" s="76" t="s">
        <v>3156</v>
      </c>
      <c r="G29" s="76" t="s">
        <v>3155</v>
      </c>
      <c r="H29" s="76" t="s">
        <v>2939</v>
      </c>
      <c r="I29" s="76" t="s">
        <v>3154</v>
      </c>
    </row>
    <row r="30" spans="2:9" ht="42" customHeight="1">
      <c r="B30" s="85" t="s">
        <v>3153</v>
      </c>
      <c r="C30" s="80" t="s">
        <v>51</v>
      </c>
      <c r="D30" s="80" t="s">
        <v>52</v>
      </c>
      <c r="E30" s="68" t="s">
        <v>3152</v>
      </c>
      <c r="F30" s="68" t="s">
        <v>3151</v>
      </c>
      <c r="G30" s="68" t="s">
        <v>3150</v>
      </c>
      <c r="H30" s="68" t="s">
        <v>3149</v>
      </c>
      <c r="I30" s="68" t="s">
        <v>2949</v>
      </c>
    </row>
    <row r="31" spans="2:9" ht="42" customHeight="1">
      <c r="B31" s="84" t="s">
        <v>3148</v>
      </c>
      <c r="C31" s="86" t="s">
        <v>3147</v>
      </c>
      <c r="D31" s="86" t="s">
        <v>52</v>
      </c>
      <c r="E31" s="71" t="s">
        <v>3146</v>
      </c>
      <c r="F31" s="71" t="s">
        <v>3145</v>
      </c>
      <c r="G31" s="71" t="s">
        <v>3144</v>
      </c>
      <c r="H31" s="71" t="s">
        <v>3143</v>
      </c>
      <c r="I31" s="71" t="s">
        <v>2949</v>
      </c>
    </row>
    <row r="32" spans="2:9" ht="42" customHeight="1">
      <c r="B32" s="85" t="s">
        <v>3142</v>
      </c>
      <c r="C32" s="80" t="s">
        <v>3120</v>
      </c>
      <c r="D32" s="80" t="s">
        <v>52</v>
      </c>
      <c r="E32" s="68" t="s">
        <v>3141</v>
      </c>
      <c r="F32" s="68" t="s">
        <v>3140</v>
      </c>
      <c r="G32" s="68" t="s">
        <v>3139</v>
      </c>
      <c r="H32" s="68" t="s">
        <v>3138</v>
      </c>
      <c r="I32" s="68" t="s">
        <v>2949</v>
      </c>
    </row>
    <row r="33" spans="2:9" ht="42" customHeight="1">
      <c r="B33" s="84" t="s">
        <v>3137</v>
      </c>
      <c r="C33" s="86" t="s">
        <v>56</v>
      </c>
      <c r="D33" s="86" t="s">
        <v>52</v>
      </c>
      <c r="E33" s="71" t="s">
        <v>3136</v>
      </c>
      <c r="F33" s="71" t="s">
        <v>3135</v>
      </c>
      <c r="G33" s="71" t="s">
        <v>3134</v>
      </c>
      <c r="H33" s="71" t="s">
        <v>3133</v>
      </c>
      <c r="I33" s="71" t="s">
        <v>2949</v>
      </c>
    </row>
    <row r="34" spans="2:9" ht="42" customHeight="1">
      <c r="B34" s="85" t="s">
        <v>3132</v>
      </c>
      <c r="C34" s="80" t="s">
        <v>60</v>
      </c>
      <c r="D34" s="80" t="s">
        <v>52</v>
      </c>
      <c r="E34" s="68" t="s">
        <v>3131</v>
      </c>
      <c r="F34" s="68" t="s">
        <v>3130</v>
      </c>
      <c r="G34" s="68" t="s">
        <v>3129</v>
      </c>
      <c r="H34" s="68" t="s">
        <v>3128</v>
      </c>
      <c r="I34" s="68" t="s">
        <v>2949</v>
      </c>
    </row>
    <row r="35" spans="2:9" ht="42" customHeight="1">
      <c r="B35" s="84" t="s">
        <v>3127</v>
      </c>
      <c r="C35" s="86" t="s">
        <v>3120</v>
      </c>
      <c r="D35" s="86" t="s">
        <v>756</v>
      </c>
      <c r="E35" s="71" t="s">
        <v>3126</v>
      </c>
      <c r="F35" s="71" t="s">
        <v>3125</v>
      </c>
      <c r="G35" s="71" t="s">
        <v>3124</v>
      </c>
      <c r="H35" s="71" t="s">
        <v>3123</v>
      </c>
      <c r="I35" s="71" t="s">
        <v>3122</v>
      </c>
    </row>
    <row r="36" spans="2:9" ht="42" customHeight="1">
      <c r="B36" s="85" t="s">
        <v>3121</v>
      </c>
      <c r="C36" s="80" t="s">
        <v>3120</v>
      </c>
      <c r="D36" s="80" t="s">
        <v>407</v>
      </c>
      <c r="E36" s="68" t="s">
        <v>3119</v>
      </c>
      <c r="F36" s="68" t="s">
        <v>3118</v>
      </c>
      <c r="G36" s="68" t="s">
        <v>3117</v>
      </c>
      <c r="H36" s="68" t="s">
        <v>3116</v>
      </c>
      <c r="I36" s="68" t="s">
        <v>3115</v>
      </c>
    </row>
    <row r="37" spans="2:9" ht="42" customHeight="1">
      <c r="B37" s="84" t="s">
        <v>3114</v>
      </c>
      <c r="C37" s="77" t="s">
        <v>51</v>
      </c>
      <c r="D37" s="77" t="s">
        <v>2878</v>
      </c>
      <c r="E37" s="75" t="s">
        <v>3113</v>
      </c>
      <c r="F37" s="75" t="s">
        <v>3112</v>
      </c>
      <c r="G37" s="75" t="s">
        <v>3111</v>
      </c>
      <c r="H37" s="75" t="s">
        <v>3110</v>
      </c>
      <c r="I37" s="75" t="s">
        <v>3109</v>
      </c>
    </row>
    <row r="38" spans="2:9" ht="42" customHeight="1">
      <c r="B38" s="76"/>
      <c r="C38" s="76"/>
      <c r="D38" s="76"/>
      <c r="E38" s="76"/>
      <c r="F38" s="76"/>
      <c r="G38" s="76"/>
      <c r="H38" s="76"/>
      <c r="I38" s="76"/>
    </row>
    <row r="39" spans="2:9" ht="50.1" customHeight="1">
      <c r="B39" s="70" t="s">
        <v>3108</v>
      </c>
      <c r="C39" s="68" t="s">
        <v>2901</v>
      </c>
      <c r="D39" s="68" t="s">
        <v>2903</v>
      </c>
      <c r="E39" s="68" t="s">
        <v>3107</v>
      </c>
      <c r="F39" s="68" t="s">
        <v>3106</v>
      </c>
      <c r="G39" s="68" t="s">
        <v>3105</v>
      </c>
      <c r="H39" s="68" t="s">
        <v>2939</v>
      </c>
      <c r="I39" s="68" t="s">
        <v>2918</v>
      </c>
    </row>
    <row r="40" spans="2:9" ht="50.1" customHeight="1">
      <c r="B40" s="73" t="s">
        <v>3104</v>
      </c>
      <c r="C40" s="71" t="s">
        <v>3103</v>
      </c>
      <c r="D40" s="71" t="s">
        <v>3102</v>
      </c>
      <c r="E40" s="71" t="s">
        <v>3101</v>
      </c>
      <c r="F40" s="71" t="s">
        <v>3100</v>
      </c>
      <c r="G40" s="71" t="s">
        <v>3099</v>
      </c>
      <c r="H40" s="71" t="s">
        <v>3098</v>
      </c>
      <c r="I40" s="71" t="s">
        <v>3097</v>
      </c>
    </row>
    <row r="41" spans="2:9" ht="50.1" customHeight="1">
      <c r="B41" s="70" t="s">
        <v>3096</v>
      </c>
      <c r="C41" s="68" t="s">
        <v>3095</v>
      </c>
      <c r="D41" s="68" t="s">
        <v>3094</v>
      </c>
      <c r="E41" s="68" t="s">
        <v>3093</v>
      </c>
      <c r="F41" s="68" t="s">
        <v>3092</v>
      </c>
      <c r="G41" s="68" t="s">
        <v>3091</v>
      </c>
      <c r="H41" s="68" t="s">
        <v>3090</v>
      </c>
      <c r="I41" s="68" t="s">
        <v>3089</v>
      </c>
    </row>
    <row r="42" spans="2:9" ht="50.1" customHeight="1">
      <c r="B42" s="73" t="s">
        <v>3088</v>
      </c>
      <c r="C42" s="71" t="s">
        <v>3087</v>
      </c>
      <c r="D42" s="71" t="s">
        <v>3086</v>
      </c>
      <c r="E42" s="71" t="s">
        <v>3085</v>
      </c>
      <c r="F42" s="71" t="s">
        <v>2907</v>
      </c>
      <c r="G42" s="71" t="s">
        <v>2906</v>
      </c>
      <c r="H42" s="71" t="s">
        <v>3084</v>
      </c>
      <c r="I42" s="71" t="s">
        <v>3083</v>
      </c>
    </row>
    <row r="43" spans="2:9" ht="50.1" customHeight="1">
      <c r="B43" s="70" t="s">
        <v>3082</v>
      </c>
      <c r="C43" s="68" t="s">
        <v>3081</v>
      </c>
      <c r="D43" s="68" t="s">
        <v>3080</v>
      </c>
      <c r="E43" s="68" t="s">
        <v>3079</v>
      </c>
      <c r="F43" s="68" t="s">
        <v>3078</v>
      </c>
      <c r="G43" s="68" t="s">
        <v>3077</v>
      </c>
      <c r="H43" s="68" t="s">
        <v>3076</v>
      </c>
      <c r="I43" s="68" t="s">
        <v>3075</v>
      </c>
    </row>
    <row r="44" spans="2:9" ht="50.1" customHeight="1">
      <c r="B44" s="73" t="s">
        <v>3074</v>
      </c>
      <c r="C44" s="71" t="s">
        <v>3073</v>
      </c>
      <c r="D44" s="71" t="s">
        <v>3072</v>
      </c>
      <c r="E44" s="71" t="s">
        <v>3071</v>
      </c>
      <c r="F44" s="71" t="s">
        <v>3070</v>
      </c>
      <c r="G44" s="71" t="s">
        <v>3069</v>
      </c>
      <c r="H44" s="71" t="s">
        <v>3068</v>
      </c>
      <c r="I44" s="71" t="s">
        <v>3067</v>
      </c>
    </row>
    <row r="45" spans="2:9" ht="50.1" customHeight="1">
      <c r="B45" s="75" t="s">
        <v>3066</v>
      </c>
      <c r="C45" s="75" t="s">
        <v>3065</v>
      </c>
      <c r="D45" s="75" t="s">
        <v>3064</v>
      </c>
      <c r="E45" s="75" t="s">
        <v>3063</v>
      </c>
      <c r="F45" s="75" t="s">
        <v>3062</v>
      </c>
      <c r="G45" s="75" t="s">
        <v>3061</v>
      </c>
      <c r="H45" s="75" t="s">
        <v>3060</v>
      </c>
      <c r="I45" s="75" t="s">
        <v>3059</v>
      </c>
    </row>
    <row r="46" spans="2:9" ht="42" customHeight="1">
      <c r="B46" s="83" t="s">
        <v>3058</v>
      </c>
      <c r="C46" s="82"/>
      <c r="D46" s="76"/>
      <c r="E46" s="76"/>
      <c r="F46" s="76"/>
      <c r="G46" s="76"/>
      <c r="H46" s="76"/>
      <c r="I46" s="76"/>
    </row>
    <row r="47" spans="2:9" ht="42" customHeight="1">
      <c r="B47" s="81" t="s">
        <v>3057</v>
      </c>
      <c r="C47" s="80" t="s">
        <v>3056</v>
      </c>
      <c r="D47" s="80" t="s">
        <v>3055</v>
      </c>
      <c r="E47" s="80" t="s">
        <v>2909</v>
      </c>
      <c r="F47" s="80" t="s">
        <v>3054</v>
      </c>
      <c r="G47" s="80" t="s">
        <v>3053</v>
      </c>
      <c r="H47" s="80" t="s">
        <v>2939</v>
      </c>
      <c r="I47" s="80" t="s">
        <v>15</v>
      </c>
    </row>
    <row r="48" spans="2:9" ht="42" customHeight="1">
      <c r="B48" s="73" t="s">
        <v>3052</v>
      </c>
      <c r="C48" s="71" t="s">
        <v>3051</v>
      </c>
      <c r="D48" s="71" t="s">
        <v>3050</v>
      </c>
      <c r="E48" s="71" t="s">
        <v>3049</v>
      </c>
      <c r="F48" s="71" t="s">
        <v>3048</v>
      </c>
      <c r="G48" s="71" t="s">
        <v>3047</v>
      </c>
      <c r="H48" s="71" t="s">
        <v>3046</v>
      </c>
      <c r="I48" s="71" t="s">
        <v>3020</v>
      </c>
    </row>
    <row r="49" spans="2:9" ht="42" customHeight="1">
      <c r="B49" s="70" t="s">
        <v>3045</v>
      </c>
      <c r="C49" s="68" t="s">
        <v>463</v>
      </c>
      <c r="D49" s="68" t="s">
        <v>3044</v>
      </c>
      <c r="E49" s="68" t="s">
        <v>3043</v>
      </c>
      <c r="F49" s="68" t="s">
        <v>3042</v>
      </c>
      <c r="G49" s="68" t="s">
        <v>3041</v>
      </c>
      <c r="H49" s="68" t="s">
        <v>3040</v>
      </c>
      <c r="I49" s="68" t="s">
        <v>3020</v>
      </c>
    </row>
    <row r="50" spans="2:9" ht="42" customHeight="1">
      <c r="B50" s="73" t="s">
        <v>3039</v>
      </c>
      <c r="C50" s="71" t="s">
        <v>3038</v>
      </c>
      <c r="D50" s="71" t="s">
        <v>7</v>
      </c>
      <c r="E50" s="71" t="s">
        <v>3037</v>
      </c>
      <c r="F50" s="71" t="s">
        <v>3036</v>
      </c>
      <c r="G50" s="71" t="s">
        <v>3035</v>
      </c>
      <c r="H50" s="71" t="s">
        <v>3034</v>
      </c>
      <c r="I50" s="71" t="s">
        <v>3020</v>
      </c>
    </row>
    <row r="51" spans="2:9" ht="42" customHeight="1">
      <c r="B51" s="70" t="s">
        <v>3033</v>
      </c>
      <c r="C51" s="68" t="s">
        <v>3032</v>
      </c>
      <c r="D51" s="68" t="s">
        <v>8</v>
      </c>
      <c r="E51" s="68" t="s">
        <v>3031</v>
      </c>
      <c r="F51" s="68" t="s">
        <v>3030</v>
      </c>
      <c r="G51" s="68" t="s">
        <v>3029</v>
      </c>
      <c r="H51" s="68" t="s">
        <v>3028</v>
      </c>
      <c r="I51" s="68" t="s">
        <v>3020</v>
      </c>
    </row>
    <row r="52" spans="2:9" ht="42" customHeight="1">
      <c r="B52" s="73" t="s">
        <v>3027</v>
      </c>
      <c r="C52" s="71" t="s">
        <v>3026</v>
      </c>
      <c r="D52" s="71" t="s">
        <v>3025</v>
      </c>
      <c r="E52" s="71" t="s">
        <v>3024</v>
      </c>
      <c r="F52" s="71" t="s">
        <v>3023</v>
      </c>
      <c r="G52" s="71" t="s">
        <v>3022</v>
      </c>
      <c r="H52" s="71" t="s">
        <v>3021</v>
      </c>
      <c r="I52" s="71" t="s">
        <v>3020</v>
      </c>
    </row>
    <row r="53" spans="2:9" ht="42" customHeight="1">
      <c r="B53" s="70" t="s">
        <v>3019</v>
      </c>
      <c r="C53" s="68" t="s">
        <v>3018</v>
      </c>
      <c r="D53" s="68" t="s">
        <v>3017</v>
      </c>
      <c r="E53" s="68" t="s">
        <v>3016</v>
      </c>
      <c r="F53" s="68" t="s">
        <v>3015</v>
      </c>
      <c r="G53" s="68" t="s">
        <v>3014</v>
      </c>
      <c r="H53" s="68" t="s">
        <v>3013</v>
      </c>
      <c r="I53" s="68" t="s">
        <v>3005</v>
      </c>
    </row>
    <row r="54" spans="2:9" ht="42" customHeight="1">
      <c r="B54" s="73" t="s">
        <v>3012</v>
      </c>
      <c r="C54" s="75" t="s">
        <v>3011</v>
      </c>
      <c r="D54" s="75" t="s">
        <v>3010</v>
      </c>
      <c r="E54" s="75" t="s">
        <v>3009</v>
      </c>
      <c r="F54" s="75" t="s">
        <v>3008</v>
      </c>
      <c r="G54" s="75" t="s">
        <v>3007</v>
      </c>
      <c r="H54" s="75" t="s">
        <v>3006</v>
      </c>
      <c r="I54" s="75" t="s">
        <v>3005</v>
      </c>
    </row>
    <row r="55" spans="2:9" ht="42" customHeight="1">
      <c r="B55" s="75"/>
      <c r="C55" s="75"/>
      <c r="D55" s="75"/>
      <c r="E55" s="75"/>
      <c r="F55" s="75"/>
      <c r="G55" s="75"/>
      <c r="H55" s="75"/>
      <c r="I55" s="75"/>
    </row>
    <row r="56" spans="2:9" ht="42" customHeight="1">
      <c r="B56" s="76" t="s">
        <v>3004</v>
      </c>
      <c r="C56" s="76" t="s">
        <v>3003</v>
      </c>
      <c r="D56" s="76" t="s">
        <v>3002</v>
      </c>
      <c r="E56" s="76" t="s">
        <v>3001</v>
      </c>
      <c r="F56" s="76" t="s">
        <v>3000</v>
      </c>
      <c r="G56" s="76" t="s">
        <v>2999</v>
      </c>
      <c r="H56" s="76" t="s">
        <v>2939</v>
      </c>
      <c r="I56" s="76" t="s">
        <v>2918</v>
      </c>
    </row>
    <row r="57" spans="2:9" ht="50.1" customHeight="1">
      <c r="B57" s="70" t="s">
        <v>2900</v>
      </c>
      <c r="C57" s="68" t="s">
        <v>2998</v>
      </c>
      <c r="D57" s="68" t="s">
        <v>2997</v>
      </c>
      <c r="E57" s="68" t="s">
        <v>2949</v>
      </c>
      <c r="F57" s="68" t="s">
        <v>2996</v>
      </c>
      <c r="G57" s="68" t="s">
        <v>2995</v>
      </c>
      <c r="H57" s="68" t="s">
        <v>2994</v>
      </c>
      <c r="I57" s="68" t="s">
        <v>2945</v>
      </c>
    </row>
    <row r="58" spans="2:9" ht="50.1" customHeight="1">
      <c r="B58" s="73" t="s">
        <v>2904</v>
      </c>
      <c r="C58" s="71" t="s">
        <v>2993</v>
      </c>
      <c r="D58" s="71" t="s">
        <v>2992</v>
      </c>
      <c r="E58" s="71" t="s">
        <v>2949</v>
      </c>
      <c r="F58" s="71" t="s">
        <v>2991</v>
      </c>
      <c r="G58" s="71" t="s">
        <v>2990</v>
      </c>
      <c r="H58" s="71" t="s">
        <v>2989</v>
      </c>
      <c r="I58" s="71" t="s">
        <v>2945</v>
      </c>
    </row>
    <row r="59" spans="2:9" ht="50.1" customHeight="1">
      <c r="B59" s="70" t="s">
        <v>2988</v>
      </c>
      <c r="C59" s="68" t="s">
        <v>2987</v>
      </c>
      <c r="D59" s="68" t="s">
        <v>2986</v>
      </c>
      <c r="E59" s="68" t="s">
        <v>2949</v>
      </c>
      <c r="F59" s="68" t="s">
        <v>2985</v>
      </c>
      <c r="G59" s="68" t="s">
        <v>2984</v>
      </c>
      <c r="H59" s="68" t="s">
        <v>2983</v>
      </c>
      <c r="I59" s="68" t="s">
        <v>2945</v>
      </c>
    </row>
    <row r="60" spans="2:9" ht="50.1" customHeight="1">
      <c r="B60" s="73" t="s">
        <v>2982</v>
      </c>
      <c r="C60" s="71" t="s">
        <v>2981</v>
      </c>
      <c r="D60" s="71" t="s">
        <v>2980</v>
      </c>
      <c r="E60" s="71" t="s">
        <v>2979</v>
      </c>
      <c r="F60" s="71" t="s">
        <v>2978</v>
      </c>
      <c r="G60" s="71" t="s">
        <v>2977</v>
      </c>
      <c r="H60" s="71" t="s">
        <v>2976</v>
      </c>
      <c r="I60" s="71" t="s">
        <v>2945</v>
      </c>
    </row>
    <row r="61" spans="2:9" ht="50.1" customHeight="1">
      <c r="B61" s="70" t="s">
        <v>2975</v>
      </c>
      <c r="C61" s="68" t="s">
        <v>2974</v>
      </c>
      <c r="D61" s="68" t="s">
        <v>2973</v>
      </c>
      <c r="E61" s="68" t="s">
        <v>2949</v>
      </c>
      <c r="F61" s="68" t="s">
        <v>2972</v>
      </c>
      <c r="G61" s="68" t="s">
        <v>2971</v>
      </c>
      <c r="H61" s="68" t="s">
        <v>2970</v>
      </c>
      <c r="I61" s="68" t="s">
        <v>2945</v>
      </c>
    </row>
    <row r="62" spans="2:9" ht="50.1" customHeight="1">
      <c r="B62" s="73" t="s">
        <v>2902</v>
      </c>
      <c r="C62" s="71" t="s">
        <v>2969</v>
      </c>
      <c r="D62" s="71" t="s">
        <v>2968</v>
      </c>
      <c r="E62" s="71" t="s">
        <v>2949</v>
      </c>
      <c r="F62" s="71" t="s">
        <v>2967</v>
      </c>
      <c r="G62" s="71" t="s">
        <v>2966</v>
      </c>
      <c r="H62" s="71" t="s">
        <v>2965</v>
      </c>
      <c r="I62" s="71" t="s">
        <v>2945</v>
      </c>
    </row>
    <row r="63" spans="2:9" ht="50.1" customHeight="1">
      <c r="B63" s="70" t="s">
        <v>2964</v>
      </c>
      <c r="C63" s="68" t="s">
        <v>2963</v>
      </c>
      <c r="D63" s="68" t="s">
        <v>2962</v>
      </c>
      <c r="E63" s="68" t="s">
        <v>2949</v>
      </c>
      <c r="F63" s="68" t="s">
        <v>2961</v>
      </c>
      <c r="G63" s="68" t="s">
        <v>2960</v>
      </c>
      <c r="H63" s="68" t="s">
        <v>2959</v>
      </c>
      <c r="I63" s="68" t="s">
        <v>2945</v>
      </c>
    </row>
    <row r="64" spans="2:9" ht="30" customHeight="1">
      <c r="B64" s="75" t="s">
        <v>2958</v>
      </c>
      <c r="C64" s="164" t="s">
        <v>2957</v>
      </c>
      <c r="D64" s="168" t="s">
        <v>2956</v>
      </c>
      <c r="E64" s="168" t="s">
        <v>2949</v>
      </c>
      <c r="F64" s="172" t="s">
        <v>2955</v>
      </c>
      <c r="G64" s="79" t="s">
        <v>2954</v>
      </c>
      <c r="H64" s="79" t="s">
        <v>2953</v>
      </c>
      <c r="I64" s="79" t="s">
        <v>2945</v>
      </c>
    </row>
    <row r="65" spans="2:9" ht="30" customHeight="1">
      <c r="B65" s="75" t="s">
        <v>2952</v>
      </c>
      <c r="C65" s="165" t="s">
        <v>2951</v>
      </c>
      <c r="D65" s="169" t="s">
        <v>2950</v>
      </c>
      <c r="E65" s="169" t="s">
        <v>2949</v>
      </c>
      <c r="F65" s="173" t="s">
        <v>2948</v>
      </c>
      <c r="G65" s="75" t="s">
        <v>2947</v>
      </c>
      <c r="H65" s="75" t="s">
        <v>2946</v>
      </c>
      <c r="I65" s="75" t="s">
        <v>2945</v>
      </c>
    </row>
    <row r="66" spans="2:9" ht="30" customHeight="1">
      <c r="B66" s="76"/>
      <c r="C66" s="166"/>
      <c r="D66" s="170"/>
      <c r="E66" s="170"/>
      <c r="F66" s="170"/>
      <c r="G66" s="75"/>
      <c r="H66" s="75"/>
      <c r="I66" s="75"/>
    </row>
    <row r="67" spans="2:9" ht="30" customHeight="1">
      <c r="B67" s="70" t="s">
        <v>2944</v>
      </c>
      <c r="C67" s="167" t="s">
        <v>2943</v>
      </c>
      <c r="D67" s="171" t="s">
        <v>2942</v>
      </c>
      <c r="E67" s="171" t="s">
        <v>2941</v>
      </c>
      <c r="F67" s="174" t="s">
        <v>2940</v>
      </c>
      <c r="G67" s="74" t="s">
        <v>2939</v>
      </c>
      <c r="H67" s="74" t="s">
        <v>2909</v>
      </c>
      <c r="I67" s="74" t="s">
        <v>2918</v>
      </c>
    </row>
    <row r="68" spans="2:9" ht="50.1" customHeight="1">
      <c r="B68" s="73" t="s">
        <v>2938</v>
      </c>
      <c r="C68" s="72" t="s">
        <v>2937</v>
      </c>
      <c r="D68" s="71" t="s">
        <v>2936</v>
      </c>
      <c r="E68" s="71" t="s">
        <v>2935</v>
      </c>
      <c r="F68" s="71" t="s">
        <v>2934</v>
      </c>
      <c r="G68" s="71" t="s">
        <v>2933</v>
      </c>
      <c r="H68" s="71" t="s">
        <v>2932</v>
      </c>
      <c r="I68" s="71" t="s">
        <v>2911</v>
      </c>
    </row>
    <row r="69" spans="2:9" ht="50.1" customHeight="1">
      <c r="B69" s="70" t="s">
        <v>2931</v>
      </c>
      <c r="C69" s="69" t="s">
        <v>2930</v>
      </c>
      <c r="D69" s="68" t="s">
        <v>2929</v>
      </c>
      <c r="E69" s="68" t="s">
        <v>2928</v>
      </c>
      <c r="F69" s="68" t="s">
        <v>2927</v>
      </c>
      <c r="G69" s="68" t="s">
        <v>2926</v>
      </c>
      <c r="H69" s="68" t="s">
        <v>2925</v>
      </c>
      <c r="I69" s="68" t="s">
        <v>2911</v>
      </c>
    </row>
    <row r="70" spans="2:9" ht="50.1" customHeight="1">
      <c r="B70" s="73" t="s">
        <v>2905</v>
      </c>
      <c r="C70" s="72" t="s">
        <v>2924</v>
      </c>
      <c r="D70" s="71" t="s">
        <v>2923</v>
      </c>
      <c r="E70" s="71" t="s">
        <v>2922</v>
      </c>
      <c r="F70" s="71" t="s">
        <v>2921</v>
      </c>
      <c r="G70" s="71" t="s">
        <v>2920</v>
      </c>
      <c r="H70" s="71" t="s">
        <v>2919</v>
      </c>
      <c r="I70" s="71" t="s">
        <v>2911</v>
      </c>
    </row>
    <row r="71" spans="2:9" ht="50.1" customHeight="1">
      <c r="B71" s="70" t="s">
        <v>2918</v>
      </c>
      <c r="C71" s="69" t="s">
        <v>2917</v>
      </c>
      <c r="D71" s="68" t="s">
        <v>2916</v>
      </c>
      <c r="E71" s="68" t="s">
        <v>2915</v>
      </c>
      <c r="F71" s="68" t="s">
        <v>2914</v>
      </c>
      <c r="G71" s="68" t="s">
        <v>2913</v>
      </c>
      <c r="H71" s="68" t="s">
        <v>2912</v>
      </c>
      <c r="I71" s="68" t="s">
        <v>2911</v>
      </c>
    </row>
    <row r="72" spans="2:9">
      <c r="B72" s="67"/>
      <c r="C72" s="66"/>
      <c r="D72" s="66"/>
      <c r="E72" s="66"/>
      <c r="F72" s="66"/>
      <c r="G72" s="66"/>
      <c r="H72" s="66"/>
      <c r="I72" s="66"/>
    </row>
    <row r="73" spans="2:9">
      <c r="B73" s="65"/>
      <c r="C73" s="65"/>
      <c r="D73" s="65"/>
      <c r="E73" s="65"/>
      <c r="F73" s="65"/>
      <c r="G73" s="65"/>
      <c r="H73" s="65"/>
      <c r="I73" s="65"/>
    </row>
    <row r="74" spans="2:9">
      <c r="B74" s="64"/>
      <c r="C74" s="64"/>
      <c r="D74" s="64"/>
      <c r="E74" s="64"/>
      <c r="F74" s="64"/>
      <c r="G74" s="64"/>
      <c r="H74" s="64"/>
      <c r="I74" s="64"/>
    </row>
  </sheetData>
  <mergeCells count="4">
    <mergeCell ref="C64:C67"/>
    <mergeCell ref="D64:D67"/>
    <mergeCell ref="E64:E67"/>
    <mergeCell ref="F64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50F5-E799-45E4-8CC3-46D3B263F66E}">
  <dimension ref="A1:U173"/>
  <sheetViews>
    <sheetView workbookViewId="0">
      <selection activeCell="J173" sqref="A173:J173"/>
    </sheetView>
  </sheetViews>
  <sheetFormatPr baseColWidth="10" defaultRowHeight="15.75"/>
  <cols>
    <col min="11" max="11" width="127.7109375" style="63" customWidth="1"/>
  </cols>
  <sheetData>
    <row r="1" spans="1:21" ht="18.75">
      <c r="A1" s="54"/>
      <c r="B1" s="54"/>
      <c r="C1" s="54"/>
      <c r="D1" s="54"/>
      <c r="E1" s="54"/>
      <c r="F1" s="54"/>
      <c r="G1" s="54"/>
      <c r="H1" s="54"/>
      <c r="I1" s="54"/>
      <c r="J1" s="54"/>
      <c r="K1" s="149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>
      <c r="A2" s="54"/>
      <c r="B2" s="54"/>
      <c r="C2" s="54"/>
      <c r="D2" s="54"/>
      <c r="E2" s="54"/>
      <c r="F2" s="54"/>
      <c r="G2" s="54"/>
      <c r="H2" s="54"/>
      <c r="I2" s="54"/>
      <c r="J2" s="54"/>
      <c r="K2" s="75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>
      <c r="A3" s="54"/>
      <c r="B3" s="55" t="s">
        <v>2899</v>
      </c>
      <c r="C3" s="54"/>
      <c r="D3" s="54"/>
      <c r="E3" s="54"/>
      <c r="F3" s="54"/>
      <c r="G3" s="54"/>
      <c r="H3" s="54"/>
      <c r="I3" s="54"/>
      <c r="J3" s="54"/>
      <c r="K3" s="177" t="s">
        <v>3517</v>
      </c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>
      <c r="A4" s="54"/>
      <c r="B4" s="54"/>
      <c r="C4" s="54"/>
      <c r="D4" s="54"/>
      <c r="E4" s="54"/>
      <c r="F4" s="54"/>
      <c r="G4" s="54"/>
      <c r="H4" s="54"/>
      <c r="I4" s="54"/>
      <c r="J4" s="54"/>
      <c r="K4" s="75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ht="15" customHeight="1">
      <c r="A5" s="54"/>
      <c r="B5" s="55" t="s">
        <v>2853</v>
      </c>
      <c r="C5" s="54"/>
      <c r="D5" s="54"/>
      <c r="E5" s="54"/>
      <c r="F5" s="54"/>
      <c r="G5" s="54"/>
      <c r="H5" s="54"/>
      <c r="I5" s="54"/>
      <c r="J5" s="54"/>
      <c r="K5" s="175" t="s">
        <v>3510</v>
      </c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ht="15" customHeight="1">
      <c r="A6" s="54"/>
      <c r="B6" s="56"/>
      <c r="C6" s="54"/>
      <c r="D6" s="54"/>
      <c r="E6" s="54"/>
      <c r="F6" s="54"/>
      <c r="G6" s="54"/>
      <c r="H6" s="54"/>
      <c r="I6" s="54"/>
      <c r="J6" s="54"/>
      <c r="K6" s="175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ht="15" customHeight="1">
      <c r="A7" s="54"/>
      <c r="B7" s="57" t="s">
        <v>2854</v>
      </c>
      <c r="C7" s="54"/>
      <c r="D7" s="54"/>
      <c r="E7" s="54"/>
      <c r="F7" s="54"/>
      <c r="G7" s="54"/>
      <c r="H7" s="54"/>
      <c r="I7" s="54"/>
      <c r="J7" s="54"/>
      <c r="K7" s="175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ht="15" customHeight="1">
      <c r="A8" s="54"/>
      <c r="B8" s="57" t="s">
        <v>2855</v>
      </c>
      <c r="C8" s="54"/>
      <c r="D8" s="54"/>
      <c r="E8" s="54"/>
      <c r="F8" s="54"/>
      <c r="G8" s="54"/>
      <c r="H8" s="54"/>
      <c r="I8" s="54"/>
      <c r="J8" s="54"/>
      <c r="K8" s="175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 ht="15">
      <c r="A9" s="54"/>
      <c r="B9" s="57" t="s">
        <v>2856</v>
      </c>
      <c r="C9" s="54"/>
      <c r="D9" s="54"/>
      <c r="E9" s="54"/>
      <c r="F9" s="54"/>
      <c r="G9" s="54"/>
      <c r="H9" s="54"/>
      <c r="I9" s="54"/>
      <c r="J9" s="54"/>
      <c r="K9" t="s">
        <v>3518</v>
      </c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 ht="15">
      <c r="A10" s="54"/>
      <c r="B10" s="57" t="s">
        <v>2857</v>
      </c>
      <c r="C10" s="54"/>
      <c r="D10" s="54"/>
      <c r="E10" s="54"/>
      <c r="F10" s="54"/>
      <c r="G10" s="54"/>
      <c r="H10" s="54"/>
      <c r="I10" s="54"/>
      <c r="J10" s="54"/>
      <c r="K10" s="150" t="s">
        <v>3519</v>
      </c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 ht="15">
      <c r="A11" s="54"/>
      <c r="B11" s="57" t="s">
        <v>2858</v>
      </c>
      <c r="C11" s="54"/>
      <c r="D11" s="54"/>
      <c r="E11" s="54"/>
      <c r="F11" s="54"/>
      <c r="G11" s="54"/>
      <c r="H11" s="54"/>
      <c r="I11" s="54"/>
      <c r="J11" s="54"/>
      <c r="K11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15">
      <c r="A12" s="54"/>
      <c r="B12" s="57" t="s">
        <v>2859</v>
      </c>
      <c r="C12" s="54"/>
      <c r="D12" s="54"/>
      <c r="E12" s="54"/>
      <c r="F12" s="54"/>
      <c r="G12" s="54"/>
      <c r="H12" s="54"/>
      <c r="I12" s="54"/>
      <c r="J12" s="54"/>
      <c r="K12" s="150" t="s">
        <v>3520</v>
      </c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 ht="15">
      <c r="A13" s="54"/>
      <c r="B13" s="57" t="s">
        <v>2860</v>
      </c>
      <c r="C13" s="54"/>
      <c r="D13" s="54"/>
      <c r="E13" s="54"/>
      <c r="F13" s="54"/>
      <c r="G13" s="54"/>
      <c r="H13" s="54"/>
      <c r="I13" s="54"/>
      <c r="J13" s="54"/>
      <c r="K13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ht="15">
      <c r="A14" s="54"/>
      <c r="B14" s="57" t="s">
        <v>2861</v>
      </c>
      <c r="C14" s="54"/>
      <c r="D14" s="54"/>
      <c r="E14" s="54"/>
      <c r="F14" s="54"/>
      <c r="G14" s="54"/>
      <c r="H14" s="54"/>
      <c r="I14" s="54"/>
      <c r="J14" s="54"/>
      <c r="K14" s="150" t="s">
        <v>3521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 ht="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150" t="s">
        <v>3522</v>
      </c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 ht="23.25">
      <c r="A16" s="54"/>
      <c r="B16" s="58" t="s">
        <v>2862</v>
      </c>
      <c r="C16" s="54"/>
      <c r="D16" s="54"/>
      <c r="E16" s="54"/>
      <c r="F16" s="54"/>
      <c r="G16" s="54"/>
      <c r="H16" s="54"/>
      <c r="I16" s="54"/>
      <c r="J16" s="54"/>
      <c r="K16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5">
      <c r="A17" s="54"/>
      <c r="B17" s="56"/>
      <c r="C17" s="54"/>
      <c r="D17" s="54"/>
      <c r="E17" s="54"/>
      <c r="F17" s="54"/>
      <c r="G17" s="54"/>
      <c r="H17" s="54"/>
      <c r="I17" s="54"/>
      <c r="J17" s="54"/>
      <c r="K17" s="150" t="s">
        <v>3523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5">
      <c r="A18" s="54"/>
      <c r="B18" s="57" t="s">
        <v>2863</v>
      </c>
      <c r="C18" s="54"/>
      <c r="D18" s="54"/>
      <c r="E18" s="54"/>
      <c r="F18" s="54"/>
      <c r="G18" s="54"/>
      <c r="H18" s="54"/>
      <c r="I18" s="54"/>
      <c r="J18" s="54"/>
      <c r="K18" s="150" t="s">
        <v>3524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5">
      <c r="A19" s="54"/>
      <c r="B19" s="57" t="s">
        <v>2864</v>
      </c>
      <c r="C19" s="54"/>
      <c r="D19" s="54"/>
      <c r="E19" s="54"/>
      <c r="F19" s="54"/>
      <c r="G19" s="54"/>
      <c r="H19" s="54"/>
      <c r="I19" s="54"/>
      <c r="J19" s="54"/>
      <c r="K19" s="150" t="s">
        <v>3525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5">
      <c r="A20" s="54"/>
      <c r="B20" s="57" t="s">
        <v>2865</v>
      </c>
      <c r="C20" s="54"/>
      <c r="D20" s="54"/>
      <c r="E20" s="54"/>
      <c r="F20" s="54"/>
      <c r="G20" s="54"/>
      <c r="H20" s="54"/>
      <c r="I20" s="54"/>
      <c r="J20" s="54"/>
      <c r="K20" s="150" t="s">
        <v>3526</v>
      </c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 ht="15">
      <c r="A21" s="54"/>
      <c r="B21" s="57" t="s">
        <v>2866</v>
      </c>
      <c r="C21" s="54"/>
      <c r="D21" s="54"/>
      <c r="E21" s="54"/>
      <c r="F21" s="54"/>
      <c r="G21" s="54"/>
      <c r="H21" s="54"/>
      <c r="I21" s="54"/>
      <c r="J21" s="54"/>
      <c r="K21" s="150" t="s">
        <v>3527</v>
      </c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 ht="15">
      <c r="A22" s="54"/>
      <c r="B22" s="57" t="s">
        <v>2867</v>
      </c>
      <c r="C22" s="54"/>
      <c r="D22" s="54"/>
      <c r="E22" s="54"/>
      <c r="F22" s="54"/>
      <c r="G22" s="54"/>
      <c r="H22" s="54"/>
      <c r="I22" s="54"/>
      <c r="J22" s="54"/>
      <c r="K22" s="150" t="s">
        <v>3528</v>
      </c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5">
      <c r="A23" s="54"/>
      <c r="B23" s="57" t="s">
        <v>2868</v>
      </c>
      <c r="C23" s="54"/>
      <c r="D23" s="54"/>
      <c r="E23" s="54"/>
      <c r="F23" s="54"/>
      <c r="G23" s="54"/>
      <c r="H23" s="54"/>
      <c r="I23" s="54"/>
      <c r="J23" s="54"/>
      <c r="K23" s="150" t="s">
        <v>3529</v>
      </c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5">
      <c r="A24" s="54"/>
      <c r="B24" s="57" t="s">
        <v>2869</v>
      </c>
      <c r="C24" s="54"/>
      <c r="D24" s="54"/>
      <c r="E24" s="54"/>
      <c r="F24" s="54"/>
      <c r="G24" s="54"/>
      <c r="H24" s="54"/>
      <c r="I24" s="54"/>
      <c r="J24" s="54"/>
      <c r="K24" s="150" t="s">
        <v>3530</v>
      </c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ht="15">
      <c r="A25" s="54"/>
      <c r="B25" s="59"/>
      <c r="C25" s="54"/>
      <c r="D25" s="54"/>
      <c r="E25" s="54"/>
      <c r="F25" s="54"/>
      <c r="G25" s="54"/>
      <c r="H25" s="54"/>
      <c r="I25" s="54"/>
      <c r="J25" s="54"/>
      <c r="K25" s="150" t="s">
        <v>3531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ht="23.25">
      <c r="A26" s="54"/>
      <c r="B26" s="58" t="s">
        <v>2870</v>
      </c>
      <c r="C26" s="54"/>
      <c r="D26" s="54"/>
      <c r="E26" s="54"/>
      <c r="F26" s="54"/>
      <c r="G26" s="54"/>
      <c r="H26" s="54"/>
      <c r="I26" s="54"/>
      <c r="J26" s="54"/>
      <c r="K26" s="150" t="s">
        <v>3532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1:21" ht="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150" t="s">
        <v>3533</v>
      </c>
      <c r="L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1:21" ht="15">
      <c r="A28" s="54"/>
      <c r="B28" s="55" t="s">
        <v>2871</v>
      </c>
      <c r="C28" s="54"/>
      <c r="D28" s="54"/>
      <c r="E28" s="54"/>
      <c r="F28" s="54"/>
      <c r="G28" s="54"/>
      <c r="H28" s="54"/>
      <c r="I28" s="54"/>
      <c r="J28" s="54"/>
      <c r="K28" s="150" t="s">
        <v>3534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1:21" ht="15">
      <c r="A29" s="54"/>
      <c r="B29" s="56"/>
      <c r="C29" s="54"/>
      <c r="D29" s="54"/>
      <c r="E29" s="54"/>
      <c r="F29" s="54"/>
      <c r="G29" s="54"/>
      <c r="H29" s="54"/>
      <c r="I29" s="54"/>
      <c r="J29" s="54"/>
      <c r="K29" s="150" t="s">
        <v>3535</v>
      </c>
      <c r="L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1:21" ht="15">
      <c r="A30" s="54"/>
      <c r="B30" s="60" t="s">
        <v>2872</v>
      </c>
      <c r="C30" s="54"/>
      <c r="D30" s="54"/>
      <c r="E30" s="54"/>
      <c r="F30" s="54"/>
      <c r="G30" s="54"/>
      <c r="H30" s="54"/>
      <c r="I30" s="54"/>
      <c r="J30" s="54"/>
      <c r="K30" s="150" t="s">
        <v>3536</v>
      </c>
      <c r="L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1:21" ht="15">
      <c r="A31" s="54"/>
      <c r="B31" s="60" t="s">
        <v>2873</v>
      </c>
      <c r="C31" s="54"/>
      <c r="D31" s="54"/>
      <c r="E31" s="54"/>
      <c r="F31" s="54"/>
      <c r="G31" s="54"/>
      <c r="H31" s="54"/>
      <c r="I31" s="54"/>
      <c r="J31" s="54"/>
      <c r="K31" s="150" t="s">
        <v>3537</v>
      </c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 ht="15">
      <c r="A32" s="54"/>
      <c r="B32" s="60" t="s">
        <v>2874</v>
      </c>
      <c r="C32" s="54"/>
      <c r="D32" s="54"/>
      <c r="E32" s="54"/>
      <c r="F32" s="54"/>
      <c r="G32" s="54"/>
      <c r="H32" s="54"/>
      <c r="I32" s="54"/>
      <c r="J32" s="54"/>
      <c r="K32" s="150" t="s">
        <v>3538</v>
      </c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15">
      <c r="A33" s="54"/>
      <c r="B33" s="60" t="s">
        <v>2875</v>
      </c>
      <c r="C33" s="54"/>
      <c r="D33" s="54"/>
      <c r="E33" s="54"/>
      <c r="F33" s="54"/>
      <c r="G33" s="54"/>
      <c r="H33" s="54"/>
      <c r="I33" s="54"/>
      <c r="J33" s="54"/>
      <c r="K33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5">
      <c r="A34" s="54"/>
      <c r="B34" s="60" t="s">
        <v>2876</v>
      </c>
      <c r="C34" s="54"/>
      <c r="D34" s="54"/>
      <c r="E34" s="54"/>
      <c r="F34" s="54"/>
      <c r="G34" s="54"/>
      <c r="H34" s="54"/>
      <c r="I34" s="54"/>
      <c r="J34" s="54"/>
      <c r="K34" s="150" t="s">
        <v>3539</v>
      </c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1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150" t="s">
        <v>3540</v>
      </c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1:21" ht="15">
      <c r="A36" s="54"/>
      <c r="B36" s="55" t="s">
        <v>2877</v>
      </c>
      <c r="C36" s="54"/>
      <c r="D36" s="54"/>
      <c r="E36" s="54"/>
      <c r="F36" s="54"/>
      <c r="G36" s="54"/>
      <c r="H36" s="54"/>
      <c r="I36" s="54"/>
      <c r="J36" s="54"/>
      <c r="K36" s="150" t="s">
        <v>3515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1" ht="15">
      <c r="A37" s="54"/>
      <c r="B37" s="56"/>
      <c r="C37" s="54"/>
      <c r="D37" s="54"/>
      <c r="E37" s="54"/>
      <c r="F37" s="54"/>
      <c r="G37" s="54"/>
      <c r="H37" s="54"/>
      <c r="I37" s="54"/>
      <c r="J37" s="54"/>
      <c r="K37" s="150" t="s">
        <v>3541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ht="15">
      <c r="A38" s="54"/>
      <c r="B38" s="60" t="s">
        <v>51</v>
      </c>
      <c r="C38" s="54"/>
      <c r="D38" s="54"/>
      <c r="E38" s="54"/>
      <c r="F38" s="54"/>
      <c r="G38" s="54"/>
      <c r="H38" s="54"/>
      <c r="I38" s="54"/>
      <c r="J38" s="54"/>
      <c r="K38" s="150" t="s">
        <v>3542</v>
      </c>
      <c r="L38" s="54"/>
      <c r="M38" s="54"/>
      <c r="N38" s="54"/>
      <c r="O38" s="54"/>
      <c r="P38" s="54"/>
      <c r="Q38" s="54"/>
      <c r="R38" s="54"/>
      <c r="S38" s="54"/>
      <c r="T38" s="54"/>
      <c r="U38" s="54"/>
    </row>
    <row r="39" spans="1:21" ht="15">
      <c r="A39" s="54"/>
      <c r="B39" s="60" t="s">
        <v>56</v>
      </c>
      <c r="C39" s="54"/>
      <c r="D39" s="54"/>
      <c r="E39" s="54"/>
      <c r="F39" s="54"/>
      <c r="G39" s="54"/>
      <c r="H39" s="54"/>
      <c r="I39" s="54"/>
      <c r="J39" s="54"/>
      <c r="K39" s="150" t="s">
        <v>3543</v>
      </c>
      <c r="L39" s="54"/>
      <c r="M39" s="54"/>
      <c r="N39" s="54"/>
      <c r="O39" s="54"/>
      <c r="P39" s="54"/>
      <c r="Q39" s="54"/>
      <c r="R39" s="54"/>
      <c r="S39" s="54"/>
      <c r="T39" s="54"/>
      <c r="U39" s="54"/>
    </row>
    <row r="40" spans="1:21" ht="15">
      <c r="A40" s="54"/>
      <c r="B40" s="60" t="s">
        <v>60</v>
      </c>
      <c r="C40" s="54"/>
      <c r="D40" s="54"/>
      <c r="E40" s="54"/>
      <c r="F40" s="54"/>
      <c r="G40" s="54"/>
      <c r="H40" s="54"/>
      <c r="I40" s="54"/>
      <c r="J40" s="54"/>
      <c r="K40" s="150" t="s">
        <v>3544</v>
      </c>
      <c r="L40" s="54"/>
      <c r="M40" s="54"/>
      <c r="N40" s="54"/>
      <c r="O40" s="54"/>
      <c r="P40" s="54"/>
      <c r="Q40" s="54"/>
      <c r="R40" s="54"/>
      <c r="S40" s="54"/>
      <c r="T40" s="54"/>
      <c r="U40" s="54"/>
    </row>
    <row r="41" spans="1:21" ht="15">
      <c r="A41" s="54"/>
      <c r="B41" s="60" t="s">
        <v>52</v>
      </c>
      <c r="C41" s="54"/>
      <c r="D41" s="54"/>
      <c r="E41" s="54"/>
      <c r="F41" s="54"/>
      <c r="G41" s="54"/>
      <c r="H41" s="54"/>
      <c r="I41" s="54"/>
      <c r="J41" s="54"/>
      <c r="K41" s="150" t="s">
        <v>3545</v>
      </c>
      <c r="L41" s="54"/>
      <c r="M41" s="54"/>
      <c r="N41" s="54"/>
      <c r="O41" s="54"/>
      <c r="P41" s="54"/>
      <c r="Q41" s="54"/>
      <c r="R41" s="54"/>
      <c r="S41" s="54"/>
      <c r="T41" s="54"/>
      <c r="U41" s="54"/>
    </row>
    <row r="42" spans="1:21" ht="15">
      <c r="A42" s="54"/>
      <c r="B42" s="60" t="s">
        <v>756</v>
      </c>
      <c r="C42" s="54"/>
      <c r="D42" s="54"/>
      <c r="E42" s="54"/>
      <c r="F42" s="54"/>
      <c r="G42" s="54"/>
      <c r="H42" s="54"/>
      <c r="I42" s="54"/>
      <c r="J42" s="54"/>
      <c r="K42" s="150" t="s">
        <v>3546</v>
      </c>
      <c r="L42" s="54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5">
      <c r="A43" s="54"/>
      <c r="B43" s="60" t="s">
        <v>407</v>
      </c>
      <c r="C43" s="54"/>
      <c r="D43" s="54"/>
      <c r="E43" s="54"/>
      <c r="F43" s="54"/>
      <c r="G43" s="54"/>
      <c r="H43" s="54"/>
      <c r="I43" s="54"/>
      <c r="J43" s="54"/>
      <c r="K43" s="150" t="s">
        <v>3547</v>
      </c>
      <c r="L43" s="54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5">
      <c r="A44" s="54"/>
      <c r="B44" s="60" t="s">
        <v>2878</v>
      </c>
      <c r="C44" s="54"/>
      <c r="D44" s="54"/>
      <c r="E44" s="54"/>
      <c r="F44" s="54"/>
      <c r="G44" s="54"/>
      <c r="H44" s="54"/>
      <c r="I44" s="54"/>
      <c r="J44" s="54"/>
      <c r="K44" s="150" t="s">
        <v>3548</v>
      </c>
      <c r="L44" s="54"/>
      <c r="M44" s="54"/>
      <c r="N44" s="54"/>
      <c r="O44" s="54"/>
      <c r="P44" s="54"/>
      <c r="Q44" s="54"/>
      <c r="R44" s="54"/>
      <c r="S44" s="54"/>
      <c r="T44" s="54"/>
      <c r="U44" s="54"/>
    </row>
    <row r="45" spans="1:21" ht="1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150" t="s">
        <v>3549</v>
      </c>
      <c r="L45" s="54"/>
      <c r="M45" s="54"/>
      <c r="N45" s="54"/>
      <c r="O45" s="54"/>
      <c r="P45" s="54"/>
      <c r="Q45" s="54"/>
      <c r="R45" s="54"/>
      <c r="S45" s="54"/>
      <c r="T45" s="54"/>
      <c r="U45" s="54"/>
    </row>
    <row r="46" spans="1:21" ht="15">
      <c r="A46" s="54"/>
      <c r="B46" s="55" t="s">
        <v>2879</v>
      </c>
      <c r="C46" s="54"/>
      <c r="D46" s="54"/>
      <c r="E46" s="54"/>
      <c r="F46" s="54"/>
      <c r="G46" s="54"/>
      <c r="H46" s="54"/>
      <c r="I46" s="54"/>
      <c r="J46" s="54"/>
      <c r="K46" s="150" t="s">
        <v>3550</v>
      </c>
      <c r="L46" s="54"/>
      <c r="M46" s="54"/>
      <c r="N46" s="54"/>
      <c r="O46" s="54"/>
      <c r="P46" s="54"/>
      <c r="Q46" s="54"/>
      <c r="R46" s="54"/>
      <c r="S46" s="54"/>
      <c r="T46" s="54"/>
      <c r="U46" s="54"/>
    </row>
    <row r="47" spans="1:21" ht="15">
      <c r="A47" s="54"/>
      <c r="B47" s="55" t="s">
        <v>2880</v>
      </c>
      <c r="C47" s="54"/>
      <c r="D47" s="54"/>
      <c r="E47" s="54"/>
      <c r="F47" s="54"/>
      <c r="G47" s="54"/>
      <c r="H47" s="54"/>
      <c r="I47" s="54"/>
      <c r="J47" s="54"/>
      <c r="K47" s="150" t="s">
        <v>3551</v>
      </c>
      <c r="L47" s="54"/>
      <c r="M47" s="54"/>
      <c r="N47" s="54"/>
      <c r="O47" s="54"/>
      <c r="P47" s="54"/>
      <c r="Q47" s="54"/>
      <c r="R47" s="54"/>
      <c r="S47" s="54"/>
      <c r="T47" s="54"/>
      <c r="U47" s="54"/>
    </row>
    <row r="48" spans="1:21" ht="1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150" t="s">
        <v>3552</v>
      </c>
      <c r="L48" s="54"/>
      <c r="M48" s="54"/>
      <c r="N48" s="54"/>
      <c r="O48" s="54"/>
      <c r="P48" s="54"/>
      <c r="Q48" s="54"/>
      <c r="R48" s="54"/>
      <c r="S48" s="54"/>
      <c r="T48" s="54"/>
      <c r="U48" s="54"/>
    </row>
    <row r="49" spans="1:21" ht="23.25">
      <c r="A49" s="54"/>
      <c r="B49" s="58" t="s">
        <v>2881</v>
      </c>
      <c r="C49" s="54"/>
      <c r="D49" s="54"/>
      <c r="E49" s="54"/>
      <c r="F49" s="54"/>
      <c r="G49" s="54"/>
      <c r="H49" s="54"/>
      <c r="I49" s="54"/>
      <c r="J49" s="54"/>
      <c r="K49" s="150" t="s">
        <v>3553</v>
      </c>
      <c r="L49" s="54"/>
      <c r="M49" s="54"/>
      <c r="N49" s="54"/>
      <c r="O49" s="54"/>
      <c r="P49" s="54"/>
      <c r="Q49" s="54"/>
      <c r="R49" s="54"/>
      <c r="S49" s="54"/>
      <c r="T49" s="54"/>
      <c r="U49" s="54"/>
    </row>
    <row r="50" spans="1:21" ht="1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150" t="s">
        <v>3554</v>
      </c>
      <c r="L50" s="54"/>
      <c r="M50" s="54"/>
      <c r="N50" s="54"/>
      <c r="O50" s="54"/>
      <c r="P50" s="54"/>
      <c r="Q50" s="54"/>
      <c r="R50" s="54"/>
      <c r="S50" s="54"/>
      <c r="T50" s="54"/>
      <c r="U50" s="54"/>
    </row>
    <row r="51" spans="1:21" ht="15">
      <c r="A51" s="54"/>
      <c r="B51" s="55" t="s">
        <v>2882</v>
      </c>
      <c r="C51" s="54"/>
      <c r="D51" s="54"/>
      <c r="E51" s="54"/>
      <c r="F51" s="54"/>
      <c r="G51" s="54"/>
      <c r="H51" s="54"/>
      <c r="I51" s="54"/>
      <c r="J51" s="54"/>
      <c r="K51" s="150" t="s">
        <v>3555</v>
      </c>
      <c r="L51" s="54"/>
      <c r="M51" s="54"/>
      <c r="N51" s="54"/>
      <c r="O51" s="54"/>
      <c r="P51" s="54"/>
      <c r="Q51" s="54"/>
      <c r="R51" s="54"/>
      <c r="S51" s="54"/>
      <c r="T51" s="54"/>
      <c r="U51" s="54"/>
    </row>
    <row r="52" spans="1:21" ht="15">
      <c r="A52" s="54"/>
      <c r="B52" s="56"/>
      <c r="C52" s="54"/>
      <c r="D52" s="54"/>
      <c r="E52" s="54"/>
      <c r="F52" s="54"/>
      <c r="G52" s="54"/>
      <c r="H52" s="54"/>
      <c r="I52" s="54"/>
      <c r="J52" s="54"/>
      <c r="K52" s="150" t="s">
        <v>3556</v>
      </c>
      <c r="L52" s="54"/>
      <c r="M52" s="54"/>
      <c r="N52" s="54"/>
      <c r="O52" s="54"/>
      <c r="P52" s="54"/>
      <c r="Q52" s="54"/>
      <c r="R52" s="54"/>
      <c r="S52" s="54"/>
      <c r="T52" s="54"/>
      <c r="U52" s="54"/>
    </row>
    <row r="53" spans="1:21" ht="15">
      <c r="A53" s="54"/>
      <c r="B53" s="60" t="s">
        <v>2883</v>
      </c>
      <c r="C53" s="54"/>
      <c r="D53" s="54"/>
      <c r="E53" s="54"/>
      <c r="F53" s="54"/>
      <c r="G53" s="54"/>
      <c r="H53" s="54"/>
      <c r="I53" s="54"/>
      <c r="J53" s="54"/>
      <c r="K53" s="150" t="s">
        <v>3557</v>
      </c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ht="15">
      <c r="A54" s="54"/>
      <c r="B54" s="60" t="s">
        <v>2884</v>
      </c>
      <c r="C54" s="54"/>
      <c r="D54" s="54"/>
      <c r="E54" s="54"/>
      <c r="F54" s="54"/>
      <c r="G54" s="54"/>
      <c r="H54" s="54"/>
      <c r="I54" s="54"/>
      <c r="J54" s="54"/>
      <c r="K54"/>
      <c r="L54" s="54"/>
      <c r="M54" s="54"/>
      <c r="N54" s="54"/>
      <c r="O54" s="54"/>
      <c r="P54" s="54"/>
      <c r="Q54" s="54"/>
      <c r="R54" s="54"/>
      <c r="S54" s="54"/>
      <c r="T54" s="54"/>
      <c r="U54" s="54"/>
    </row>
    <row r="55" spans="1:21" ht="15">
      <c r="A55" s="54"/>
      <c r="B55" s="60" t="s">
        <v>2885</v>
      </c>
      <c r="C55" s="54"/>
      <c r="D55" s="54"/>
      <c r="E55" s="54"/>
      <c r="F55" s="54"/>
      <c r="G55" s="54"/>
      <c r="H55" s="54"/>
      <c r="I55" s="54"/>
      <c r="J55" s="54"/>
      <c r="K55" s="150" t="s">
        <v>3511</v>
      </c>
      <c r="L55" s="54"/>
      <c r="M55" s="54"/>
      <c r="N55" s="54"/>
      <c r="O55" s="54"/>
      <c r="P55" s="54"/>
      <c r="Q55" s="54"/>
      <c r="R55" s="54"/>
      <c r="S55" s="54"/>
      <c r="T55" s="54"/>
      <c r="U55" s="54"/>
    </row>
    <row r="56" spans="1:21" ht="15">
      <c r="A56" s="54"/>
      <c r="B56" s="60" t="s">
        <v>2886</v>
      </c>
      <c r="C56" s="54"/>
      <c r="D56" s="54"/>
      <c r="E56" s="54"/>
      <c r="F56" s="54"/>
      <c r="G56" s="54"/>
      <c r="H56" s="54"/>
      <c r="I56" s="54"/>
      <c r="J56" s="54"/>
      <c r="K56" s="150" t="s">
        <v>3558</v>
      </c>
      <c r="L56" s="54"/>
      <c r="M56" s="54"/>
      <c r="N56" s="54"/>
      <c r="O56" s="54"/>
      <c r="P56" s="54"/>
      <c r="Q56" s="54"/>
      <c r="R56" s="54"/>
      <c r="S56" s="54"/>
      <c r="T56" s="54"/>
      <c r="U56" s="54"/>
    </row>
    <row r="57" spans="1:21" ht="1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150" t="s">
        <v>3559</v>
      </c>
      <c r="L57" s="54"/>
      <c r="M57" s="54"/>
      <c r="N57" s="54"/>
      <c r="O57" s="54"/>
      <c r="P57" s="54"/>
      <c r="Q57" s="54"/>
      <c r="R57" s="54"/>
      <c r="S57" s="54"/>
      <c r="T57" s="54"/>
      <c r="U57" s="54"/>
    </row>
    <row r="58" spans="1:21" ht="15">
      <c r="A58" s="54"/>
      <c r="B58" s="55" t="s">
        <v>2887</v>
      </c>
      <c r="C58" s="54"/>
      <c r="D58" s="54"/>
      <c r="E58" s="54"/>
      <c r="F58" s="54"/>
      <c r="G58" s="54"/>
      <c r="H58" s="54"/>
      <c r="I58" s="54"/>
      <c r="J58" s="54"/>
      <c r="K58" s="150" t="s">
        <v>3560</v>
      </c>
      <c r="L58" s="54"/>
      <c r="M58" s="54"/>
      <c r="N58" s="54"/>
      <c r="O58" s="54"/>
      <c r="P58" s="54"/>
      <c r="Q58" s="54"/>
      <c r="R58" s="54"/>
      <c r="S58" s="54"/>
      <c r="T58" s="54"/>
      <c r="U58" s="54"/>
    </row>
    <row r="59" spans="1:21" ht="1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150" t="s">
        <v>3561</v>
      </c>
      <c r="L59" s="54"/>
      <c r="M59" s="54"/>
      <c r="N59" s="54"/>
      <c r="O59" s="54"/>
      <c r="P59" s="54"/>
      <c r="Q59" s="54"/>
      <c r="R59" s="54"/>
      <c r="S59" s="54"/>
      <c r="T59" s="54"/>
      <c r="U59" s="54"/>
    </row>
    <row r="60" spans="1:21" ht="23.25">
      <c r="A60" s="54"/>
      <c r="B60" s="58" t="s">
        <v>2888</v>
      </c>
      <c r="C60" s="54"/>
      <c r="D60" s="54"/>
      <c r="E60" s="54"/>
      <c r="F60" s="54"/>
      <c r="G60" s="54"/>
      <c r="H60" s="54"/>
      <c r="I60" s="54"/>
      <c r="J60" s="54"/>
      <c r="K60" s="150" t="s">
        <v>3562</v>
      </c>
      <c r="L60" s="54"/>
      <c r="M60" s="54"/>
      <c r="N60" s="54"/>
      <c r="O60" s="54"/>
      <c r="P60" s="54"/>
      <c r="Q60" s="54"/>
      <c r="R60" s="54"/>
      <c r="S60" s="54"/>
      <c r="T60" s="54"/>
      <c r="U60" s="54"/>
    </row>
    <row r="61" spans="1:21" ht="1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150" t="s">
        <v>3563</v>
      </c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5">
      <c r="A62" s="54"/>
      <c r="B62" s="55" t="s">
        <v>2889</v>
      </c>
      <c r="C62" s="54"/>
      <c r="D62" s="54"/>
      <c r="E62" s="54"/>
      <c r="F62" s="54"/>
      <c r="G62" s="54"/>
      <c r="H62" s="54"/>
      <c r="I62" s="54"/>
      <c r="J62" s="54"/>
      <c r="K62" s="150" t="s">
        <v>3564</v>
      </c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5">
      <c r="A63" s="54"/>
      <c r="B63" s="56"/>
      <c r="C63" s="54"/>
      <c r="D63" s="54"/>
      <c r="E63" s="54"/>
      <c r="F63" s="54"/>
      <c r="G63" s="54"/>
      <c r="H63" s="54"/>
      <c r="I63" s="54"/>
      <c r="J63" s="54"/>
      <c r="K63" s="150" t="s">
        <v>3565</v>
      </c>
      <c r="L63" s="54"/>
      <c r="M63" s="54"/>
      <c r="N63" s="54"/>
      <c r="O63" s="54"/>
      <c r="P63" s="54"/>
      <c r="Q63" s="54"/>
      <c r="R63" s="54"/>
      <c r="S63" s="54"/>
      <c r="T63" s="54"/>
      <c r="U63" s="54"/>
    </row>
    <row r="64" spans="1:21" ht="15">
      <c r="A64" s="54"/>
      <c r="B64" s="59" t="s">
        <v>2890</v>
      </c>
      <c r="C64" s="54"/>
      <c r="D64" s="54"/>
      <c r="E64" s="54"/>
      <c r="F64" s="54"/>
      <c r="G64" s="54"/>
      <c r="H64" s="54"/>
      <c r="I64" s="54"/>
      <c r="J64" s="54"/>
      <c r="K64" s="150" t="s">
        <v>3566</v>
      </c>
      <c r="L64" s="54"/>
      <c r="M64" s="54"/>
      <c r="N64" s="54"/>
      <c r="O64" s="54"/>
      <c r="P64" s="54"/>
      <c r="Q64" s="54"/>
      <c r="R64" s="54"/>
      <c r="S64" s="54"/>
      <c r="T64" s="54"/>
      <c r="U64" s="54"/>
    </row>
    <row r="65" spans="1:21" ht="15">
      <c r="A65" s="54"/>
      <c r="B65" s="59" t="s">
        <v>2891</v>
      </c>
      <c r="C65" s="54"/>
      <c r="D65" s="54"/>
      <c r="E65" s="54"/>
      <c r="F65" s="54"/>
      <c r="G65" s="54"/>
      <c r="H65" s="54"/>
      <c r="I65" s="54"/>
      <c r="J65" s="54"/>
      <c r="K65" s="150" t="s">
        <v>3567</v>
      </c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5">
      <c r="A66" s="54"/>
      <c r="B66" s="59" t="s">
        <v>2892</v>
      </c>
      <c r="C66" s="54"/>
      <c r="D66" s="54"/>
      <c r="E66" s="54"/>
      <c r="F66" s="54"/>
      <c r="G66" s="54"/>
      <c r="H66" s="54"/>
      <c r="I66" s="54"/>
      <c r="J66" s="54"/>
      <c r="K66" s="150" t="s">
        <v>3568</v>
      </c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5">
      <c r="A67" s="54"/>
      <c r="B67" s="59" t="s">
        <v>2893</v>
      </c>
      <c r="C67" s="54"/>
      <c r="D67" s="54"/>
      <c r="E67" s="54"/>
      <c r="F67" s="54"/>
      <c r="G67" s="54"/>
      <c r="H67" s="54"/>
      <c r="I67" s="54"/>
      <c r="J67" s="54"/>
      <c r="K67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5">
      <c r="A68" s="54"/>
      <c r="B68" s="59" t="s">
        <v>2894</v>
      </c>
      <c r="C68" s="54"/>
      <c r="D68" s="54"/>
      <c r="E68" s="54"/>
      <c r="F68" s="54"/>
      <c r="G68" s="54"/>
      <c r="H68" s="54"/>
      <c r="I68" s="54"/>
      <c r="J68" s="54"/>
      <c r="K68" s="150" t="s">
        <v>3569</v>
      </c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5">
      <c r="A69" s="54"/>
      <c r="B69" s="59" t="s">
        <v>2895</v>
      </c>
      <c r="C69" s="54"/>
      <c r="D69" s="54"/>
      <c r="E69" s="54"/>
      <c r="F69" s="54"/>
      <c r="G69" s="54"/>
      <c r="H69" s="54"/>
      <c r="I69" s="54"/>
      <c r="J69" s="54"/>
      <c r="K69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5">
      <c r="A70" s="54"/>
      <c r="B70" s="59" t="s">
        <v>2896</v>
      </c>
      <c r="C70" s="54"/>
      <c r="D70" s="54"/>
      <c r="E70" s="54"/>
      <c r="F70" s="54"/>
      <c r="G70" s="54"/>
      <c r="H70" s="54"/>
      <c r="I70" s="54"/>
      <c r="J70" s="54"/>
      <c r="K70" s="150" t="s">
        <v>3570</v>
      </c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ht="1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150" t="s">
        <v>3571</v>
      </c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ht="15">
      <c r="A72" s="54"/>
      <c r="B72" s="176" t="s">
        <v>2897</v>
      </c>
      <c r="C72" s="176"/>
      <c r="D72" s="176"/>
      <c r="E72" s="176"/>
      <c r="F72" s="176"/>
      <c r="G72" s="176"/>
      <c r="H72" s="176"/>
      <c r="I72" s="176"/>
      <c r="J72" s="176"/>
      <c r="K72" s="150" t="s">
        <v>3572</v>
      </c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ht="15">
      <c r="A73" s="54"/>
      <c r="B73" s="176"/>
      <c r="C73" s="176"/>
      <c r="D73" s="176"/>
      <c r="E73" s="176"/>
      <c r="F73" s="176"/>
      <c r="G73" s="176"/>
      <c r="H73" s="176"/>
      <c r="I73" s="176"/>
      <c r="J73" s="176"/>
      <c r="K73" s="150" t="s">
        <v>3573</v>
      </c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 ht="15">
      <c r="A74" s="54"/>
      <c r="B74" s="176" t="s">
        <v>2898</v>
      </c>
      <c r="C74" s="176"/>
      <c r="D74" s="176"/>
      <c r="E74" s="176"/>
      <c r="F74" s="176"/>
      <c r="G74" s="176"/>
      <c r="H74" s="176"/>
      <c r="I74" s="176"/>
      <c r="J74" s="176"/>
      <c r="K74" s="150" t="s">
        <v>3574</v>
      </c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ht="15">
      <c r="A75" s="54"/>
      <c r="B75" s="176"/>
      <c r="C75" s="176"/>
      <c r="D75" s="176"/>
      <c r="E75" s="176"/>
      <c r="F75" s="176"/>
      <c r="G75" s="176"/>
      <c r="H75" s="176"/>
      <c r="I75" s="176"/>
      <c r="J75" s="176"/>
      <c r="K75" s="150" t="s">
        <v>3575</v>
      </c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 ht="1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150" t="s">
        <v>3576</v>
      </c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 ht="15">
      <c r="K77" s="150" t="s">
        <v>3577</v>
      </c>
    </row>
    <row r="78" spans="1:21" ht="15">
      <c r="K78" s="150" t="s">
        <v>3578</v>
      </c>
    </row>
    <row r="79" spans="1:21" ht="15">
      <c r="K79" s="150" t="s">
        <v>3579</v>
      </c>
    </row>
    <row r="80" spans="1:21" ht="15">
      <c r="K80" s="150" t="s">
        <v>3580</v>
      </c>
    </row>
    <row r="81" spans="11:11" ht="15">
      <c r="K81"/>
    </row>
    <row r="82" spans="11:11" ht="15">
      <c r="K82" s="150" t="s">
        <v>3581</v>
      </c>
    </row>
    <row r="83" spans="11:11" ht="15">
      <c r="K83" s="150" t="s">
        <v>3582</v>
      </c>
    </row>
    <row r="84" spans="11:11" ht="15">
      <c r="K84" s="150" t="s">
        <v>3583</v>
      </c>
    </row>
    <row r="85" spans="11:11" ht="15">
      <c r="K85" s="150" t="s">
        <v>3584</v>
      </c>
    </row>
    <row r="86" spans="11:11" ht="15">
      <c r="K86" s="150" t="s">
        <v>3585</v>
      </c>
    </row>
    <row r="87" spans="11:11" ht="15">
      <c r="K87"/>
    </row>
    <row r="88" spans="11:11" ht="15">
      <c r="K88" s="150" t="s">
        <v>3512</v>
      </c>
    </row>
    <row r="89" spans="11:11" ht="15">
      <c r="K89" s="150" t="s">
        <v>3586</v>
      </c>
    </row>
    <row r="90" spans="11:11" ht="15">
      <c r="K90" s="150" t="s">
        <v>3587</v>
      </c>
    </row>
    <row r="91" spans="11:11" ht="15">
      <c r="K91" s="150" t="s">
        <v>3588</v>
      </c>
    </row>
    <row r="92" spans="11:11" ht="15">
      <c r="K92" s="150" t="s">
        <v>3589</v>
      </c>
    </row>
    <row r="93" spans="11:11" ht="15">
      <c r="K93" s="150" t="s">
        <v>3590</v>
      </c>
    </row>
    <row r="94" spans="11:11" ht="15">
      <c r="K94" s="150" t="s">
        <v>3591</v>
      </c>
    </row>
    <row r="95" spans="11:11" ht="15">
      <c r="K95" s="150" t="s">
        <v>3592</v>
      </c>
    </row>
    <row r="96" spans="11:11" ht="15">
      <c r="K96" s="150" t="s">
        <v>3593</v>
      </c>
    </row>
    <row r="97" spans="11:11" ht="15">
      <c r="K97" s="150" t="s">
        <v>3594</v>
      </c>
    </row>
    <row r="98" spans="11:11" ht="15">
      <c r="K98" s="150" t="s">
        <v>3595</v>
      </c>
    </row>
    <row r="99" spans="11:11" ht="15">
      <c r="K99" s="150" t="s">
        <v>3596</v>
      </c>
    </row>
    <row r="100" spans="11:11" ht="15">
      <c r="K100" s="150" t="s">
        <v>3597</v>
      </c>
    </row>
    <row r="101" spans="11:11" ht="15">
      <c r="K101" s="150" t="s">
        <v>3598</v>
      </c>
    </row>
    <row r="102" spans="11:11" ht="15">
      <c r="K102" s="150" t="s">
        <v>3599</v>
      </c>
    </row>
    <row r="103" spans="11:11" ht="15">
      <c r="K103" s="150" t="s">
        <v>3600</v>
      </c>
    </row>
    <row r="104" spans="11:11" ht="15">
      <c r="K104" s="150" t="s">
        <v>3601</v>
      </c>
    </row>
    <row r="105" spans="11:11" ht="15">
      <c r="K105" s="150" t="s">
        <v>3602</v>
      </c>
    </row>
    <row r="106" spans="11:11" ht="15">
      <c r="K106" s="150" t="s">
        <v>3603</v>
      </c>
    </row>
    <row r="107" spans="11:11" ht="15">
      <c r="K107" s="150" t="s">
        <v>3604</v>
      </c>
    </row>
    <row r="108" spans="11:11" ht="15">
      <c r="K108" s="150" t="s">
        <v>3605</v>
      </c>
    </row>
    <row r="109" spans="11:11" ht="15">
      <c r="K109"/>
    </row>
    <row r="110" spans="11:11" ht="15">
      <c r="K110" s="150" t="s">
        <v>3606</v>
      </c>
    </row>
    <row r="111" spans="11:11" ht="15">
      <c r="K111" s="150" t="s">
        <v>3607</v>
      </c>
    </row>
    <row r="112" spans="11:11" ht="15">
      <c r="K112" s="150" t="s">
        <v>3608</v>
      </c>
    </row>
    <row r="113" spans="11:11" ht="15">
      <c r="K113" s="150" t="s">
        <v>3609</v>
      </c>
    </row>
    <row r="114" spans="11:11" ht="15">
      <c r="K114" s="150" t="s">
        <v>3610</v>
      </c>
    </row>
    <row r="115" spans="11:11" ht="15">
      <c r="K115" s="150" t="s">
        <v>3611</v>
      </c>
    </row>
    <row r="116" spans="11:11" ht="15">
      <c r="K116" s="150" t="s">
        <v>3612</v>
      </c>
    </row>
    <row r="117" spans="11:11" ht="15">
      <c r="K117" s="150" t="s">
        <v>3613</v>
      </c>
    </row>
    <row r="118" spans="11:11" ht="15">
      <c r="K118" s="150" t="s">
        <v>3614</v>
      </c>
    </row>
    <row r="119" spans="11:11" ht="15">
      <c r="K119" s="150" t="s">
        <v>3615</v>
      </c>
    </row>
    <row r="120" spans="11:11" ht="15">
      <c r="K120" s="150" t="s">
        <v>3616</v>
      </c>
    </row>
    <row r="121" spans="11:11" ht="15">
      <c r="K121" s="150" t="s">
        <v>3617</v>
      </c>
    </row>
    <row r="122" spans="11:11" ht="15">
      <c r="K122" s="150" t="s">
        <v>3618</v>
      </c>
    </row>
    <row r="123" spans="11:11" ht="15">
      <c r="K123"/>
    </row>
    <row r="124" spans="11:11" ht="15">
      <c r="K124" s="150" t="s">
        <v>3619</v>
      </c>
    </row>
    <row r="125" spans="11:11" ht="15">
      <c r="K125" s="150" t="s">
        <v>3620</v>
      </c>
    </row>
    <row r="126" spans="11:11" ht="15">
      <c r="K126" s="150" t="s">
        <v>3621</v>
      </c>
    </row>
    <row r="127" spans="11:11" ht="15">
      <c r="K127" s="150" t="s">
        <v>3622</v>
      </c>
    </row>
    <row r="128" spans="11:11" ht="15">
      <c r="K128" s="150" t="s">
        <v>3623</v>
      </c>
    </row>
    <row r="129" spans="11:11" ht="15">
      <c r="K129" s="150" t="s">
        <v>3624</v>
      </c>
    </row>
    <row r="130" spans="11:11" ht="15">
      <c r="K130" s="150" t="s">
        <v>3625</v>
      </c>
    </row>
    <row r="131" spans="11:11" ht="15">
      <c r="K131" s="150" t="s">
        <v>3626</v>
      </c>
    </row>
    <row r="132" spans="11:11" ht="15">
      <c r="K132" s="150" t="s">
        <v>3627</v>
      </c>
    </row>
    <row r="133" spans="11:11" ht="15">
      <c r="K133"/>
    </row>
    <row r="134" spans="11:11" ht="15">
      <c r="K134" s="150" t="s">
        <v>3628</v>
      </c>
    </row>
    <row r="135" spans="11:11" ht="15">
      <c r="K135" s="150" t="s">
        <v>3629</v>
      </c>
    </row>
    <row r="136" spans="11:11" ht="15">
      <c r="K136" s="150" t="s">
        <v>3630</v>
      </c>
    </row>
    <row r="137" spans="11:11" ht="15">
      <c r="K137" s="150" t="s">
        <v>3631</v>
      </c>
    </row>
    <row r="138" spans="11:11" ht="15">
      <c r="K138" s="150" t="s">
        <v>3632</v>
      </c>
    </row>
    <row r="139" spans="11:11" ht="15">
      <c r="K139" s="150" t="s">
        <v>3633</v>
      </c>
    </row>
    <row r="140" spans="11:11" ht="15">
      <c r="K140" s="150" t="s">
        <v>3634</v>
      </c>
    </row>
    <row r="141" spans="11:11" ht="15">
      <c r="K141"/>
    </row>
    <row r="142" spans="11:11" ht="15">
      <c r="K142" s="150" t="s">
        <v>3513</v>
      </c>
    </row>
    <row r="143" spans="11:11" ht="15">
      <c r="K143" s="150" t="s">
        <v>3635</v>
      </c>
    </row>
    <row r="144" spans="11:11" ht="15">
      <c r="K144" s="150" t="s">
        <v>3514</v>
      </c>
    </row>
    <row r="145" spans="11:11" ht="15">
      <c r="K145" s="150" t="s">
        <v>3636</v>
      </c>
    </row>
    <row r="146" spans="11:11" ht="15">
      <c r="K146" s="150" t="s">
        <v>3637</v>
      </c>
    </row>
    <row r="147" spans="11:11" ht="15" customHeight="1">
      <c r="K147" s="150" t="s">
        <v>3638</v>
      </c>
    </row>
    <row r="148" spans="11:11" ht="15" customHeight="1">
      <c r="K148" s="150" t="s">
        <v>3639</v>
      </c>
    </row>
    <row r="149" spans="11:11" ht="15">
      <c r="K149" s="150" t="s">
        <v>3640</v>
      </c>
    </row>
    <row r="150" spans="11:11" ht="15">
      <c r="K150" s="150" t="s">
        <v>3641</v>
      </c>
    </row>
    <row r="151" spans="11:11" ht="15">
      <c r="K151" s="150" t="s">
        <v>3642</v>
      </c>
    </row>
    <row r="152" spans="11:11" ht="15">
      <c r="K152" s="150" t="s">
        <v>3643</v>
      </c>
    </row>
    <row r="153" spans="11:11" ht="15">
      <c r="K153"/>
    </row>
    <row r="154" spans="11:11" ht="15">
      <c r="K154" s="150" t="s">
        <v>3644</v>
      </c>
    </row>
    <row r="155" spans="11:11" ht="15">
      <c r="K155" s="150" t="s">
        <v>3645</v>
      </c>
    </row>
    <row r="156" spans="11:11" ht="15">
      <c r="K156" s="150" t="s">
        <v>3646</v>
      </c>
    </row>
    <row r="157" spans="11:11" ht="15">
      <c r="K157" s="150" t="s">
        <v>3647</v>
      </c>
    </row>
    <row r="158" spans="11:11" ht="15">
      <c r="K158" s="150" t="s">
        <v>3648</v>
      </c>
    </row>
    <row r="159" spans="11:11" ht="15">
      <c r="K159" s="150" t="s">
        <v>3649</v>
      </c>
    </row>
    <row r="160" spans="11:11" ht="15">
      <c r="K160" s="150" t="s">
        <v>3650</v>
      </c>
    </row>
    <row r="161" spans="1:11" ht="15">
      <c r="K161"/>
    </row>
    <row r="162" spans="1:11" ht="15">
      <c r="K162" s="150" t="s">
        <v>3651</v>
      </c>
    </row>
    <row r="163" spans="1:11" ht="15">
      <c r="K163"/>
    </row>
    <row r="164" spans="1:11" ht="15">
      <c r="K164" s="150" t="s">
        <v>3652</v>
      </c>
    </row>
    <row r="165" spans="1:11" ht="15">
      <c r="K165"/>
    </row>
    <row r="166" spans="1:11" ht="15">
      <c r="K166" s="150" t="s">
        <v>3516</v>
      </c>
    </row>
    <row r="167" spans="1:11" ht="15">
      <c r="K167" s="150" t="s">
        <v>3653</v>
      </c>
    </row>
    <row r="168" spans="1:11" ht="15">
      <c r="K168" s="150" t="s">
        <v>3654</v>
      </c>
    </row>
    <row r="169" spans="1:11" ht="15">
      <c r="K169" s="150" t="s">
        <v>3655</v>
      </c>
    </row>
    <row r="170" spans="1:11" ht="15">
      <c r="K170" s="150" t="s">
        <v>3656</v>
      </c>
    </row>
    <row r="171" spans="1:11" ht="15">
      <c r="K171" s="150" t="s">
        <v>3657</v>
      </c>
    </row>
    <row r="172" spans="1:11" ht="15">
      <c r="K172" s="150" t="s">
        <v>3658</v>
      </c>
    </row>
    <row r="173" spans="1:11" ht="15">
      <c r="A173" s="151">
        <v>1</v>
      </c>
      <c r="B173" s="151">
        <v>1</v>
      </c>
      <c r="C173" s="151">
        <v>1</v>
      </c>
      <c r="D173" s="151">
        <v>1</v>
      </c>
      <c r="E173" s="151">
        <v>1</v>
      </c>
      <c r="F173" s="151">
        <v>1</v>
      </c>
      <c r="G173" s="151">
        <v>1</v>
      </c>
      <c r="H173" s="151">
        <v>1</v>
      </c>
      <c r="I173" s="151">
        <v>1</v>
      </c>
      <c r="J173" s="151">
        <v>1</v>
      </c>
      <c r="K173" s="151">
        <v>1</v>
      </c>
    </row>
  </sheetData>
  <mergeCells count="3">
    <mergeCell ref="K5:K8"/>
    <mergeCell ref="B72:J73"/>
    <mergeCell ref="B74:J7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339E-5E38-422C-8883-A8E5B2AD785A}">
  <dimension ref="A1:BF32"/>
  <sheetViews>
    <sheetView zoomScaleNormal="100" workbookViewId="0">
      <selection activeCell="P13" sqref="P13"/>
    </sheetView>
  </sheetViews>
  <sheetFormatPr baseColWidth="10" defaultRowHeight="15.75"/>
  <cols>
    <col min="1" max="1" width="3" style="132" customWidth="1"/>
    <col min="2" max="2" width="4.140625" style="132" customWidth="1"/>
    <col min="3" max="3" width="13.28515625" style="132" customWidth="1"/>
    <col min="4" max="4" width="21.28515625" style="132" customWidth="1"/>
    <col min="5" max="8" width="13.28515625" style="132" customWidth="1"/>
    <col min="9" max="9" width="17.140625" style="132" customWidth="1"/>
    <col min="10" max="10" width="19" style="132" customWidth="1"/>
    <col min="11" max="12" width="16.7109375" style="132" customWidth="1"/>
    <col min="13" max="13" width="18.28515625" style="132" customWidth="1"/>
    <col min="14" max="16" width="16.7109375" style="132" customWidth="1"/>
    <col min="17" max="21" width="11.42578125" style="132"/>
    <col min="22" max="22" width="13.7109375" style="132" customWidth="1"/>
    <col min="23" max="23" width="21.7109375" style="132" customWidth="1"/>
    <col min="24" max="27" width="13.7109375" style="132" customWidth="1"/>
    <col min="28" max="28" width="16.7109375" style="132" customWidth="1"/>
    <col min="29" max="29" width="18.7109375" style="132" customWidth="1"/>
    <col min="30" max="31" width="16.7109375" style="132" customWidth="1"/>
    <col min="32" max="32" width="18.7109375" style="132" customWidth="1"/>
    <col min="33" max="35" width="16.7109375" style="132" customWidth="1"/>
    <col min="36" max="36" width="11.7109375" style="132" customWidth="1"/>
    <col min="37" max="37" width="14.42578125" style="132" customWidth="1"/>
    <col min="38" max="38" width="13.7109375" style="132" customWidth="1"/>
    <col min="39" max="39" width="21.7109375" style="132" customWidth="1"/>
    <col min="40" max="43" width="13.7109375" style="132" customWidth="1"/>
    <col min="44" max="44" width="16.7109375" style="132" customWidth="1"/>
    <col min="45" max="45" width="18.7109375" style="132" customWidth="1"/>
    <col min="46" max="47" width="16.7109375" style="132" customWidth="1"/>
    <col min="48" max="48" width="18.7109375" style="132" customWidth="1"/>
    <col min="49" max="51" width="16.7109375" style="132" customWidth="1"/>
    <col min="52" max="52" width="11.7109375" style="132" customWidth="1"/>
    <col min="53" max="57" width="11.42578125" style="132"/>
    <col min="58" max="58" width="80.28515625" style="132" customWidth="1"/>
    <col min="59" max="16384" width="11.42578125" style="132"/>
  </cols>
  <sheetData>
    <row r="1" spans="1:58" s="142" customFormat="1" thickTop="1">
      <c r="A1" s="123" t="str">
        <f>ADDRESS(ROW(),COLUMN(),4)</f>
        <v>A1</v>
      </c>
      <c r="B1" s="135"/>
      <c r="C1" s="136" t="str">
        <f t="shared" ref="C1:T1" si="0">SUBSTITUTE(ADDRESS(1,COLUMN(),4),"1","")</f>
        <v>C</v>
      </c>
      <c r="D1" s="136" t="str">
        <f t="shared" si="0"/>
        <v>D</v>
      </c>
      <c r="E1" s="136" t="str">
        <f t="shared" si="0"/>
        <v>E</v>
      </c>
      <c r="F1" s="136" t="str">
        <f t="shared" si="0"/>
        <v>F</v>
      </c>
      <c r="G1" s="136" t="str">
        <f t="shared" si="0"/>
        <v>G</v>
      </c>
      <c r="H1" s="136" t="str">
        <f t="shared" si="0"/>
        <v>H</v>
      </c>
      <c r="I1" s="136" t="str">
        <f t="shared" si="0"/>
        <v>I</v>
      </c>
      <c r="J1" s="136" t="str">
        <f t="shared" si="0"/>
        <v>J</v>
      </c>
      <c r="K1" s="136" t="str">
        <f t="shared" si="0"/>
        <v>K</v>
      </c>
      <c r="L1" s="136" t="str">
        <f t="shared" si="0"/>
        <v>L</v>
      </c>
      <c r="M1" s="136" t="str">
        <f t="shared" si="0"/>
        <v>M</v>
      </c>
      <c r="N1" s="136" t="str">
        <f t="shared" si="0"/>
        <v>N</v>
      </c>
      <c r="O1" s="136" t="str">
        <f t="shared" si="0"/>
        <v>O</v>
      </c>
      <c r="P1" s="136" t="str">
        <f t="shared" si="0"/>
        <v>P</v>
      </c>
      <c r="Q1" s="136" t="str">
        <f t="shared" si="0"/>
        <v>Q</v>
      </c>
      <c r="R1" s="136" t="str">
        <f t="shared" si="0"/>
        <v>R</v>
      </c>
      <c r="S1" s="136" t="str">
        <f t="shared" si="0"/>
        <v>S</v>
      </c>
      <c r="T1" s="136" t="str">
        <f t="shared" si="0"/>
        <v>T</v>
      </c>
      <c r="U1" s="137"/>
      <c r="V1" s="136" t="str">
        <f t="shared" ref="V1:AJ1" si="1">SUBSTITUTE(ADDRESS(1,COLUMN(),4),"1","")</f>
        <v>V</v>
      </c>
      <c r="W1" s="136" t="str">
        <f t="shared" si="1"/>
        <v>W</v>
      </c>
      <c r="X1" s="136" t="str">
        <f t="shared" si="1"/>
        <v>X</v>
      </c>
      <c r="Y1" s="136" t="str">
        <f t="shared" si="1"/>
        <v>Y</v>
      </c>
      <c r="Z1" s="136" t="str">
        <f t="shared" si="1"/>
        <v>Z</v>
      </c>
      <c r="AA1" s="136" t="str">
        <f t="shared" si="1"/>
        <v>AA</v>
      </c>
      <c r="AB1" s="136" t="str">
        <f t="shared" si="1"/>
        <v>AB</v>
      </c>
      <c r="AC1" s="136" t="str">
        <f t="shared" si="1"/>
        <v>AC</v>
      </c>
      <c r="AD1" s="136" t="str">
        <f t="shared" si="1"/>
        <v>AD</v>
      </c>
      <c r="AE1" s="136" t="str">
        <f t="shared" si="1"/>
        <v>AE</v>
      </c>
      <c r="AF1" s="136" t="str">
        <f t="shared" si="1"/>
        <v>AF</v>
      </c>
      <c r="AG1" s="136" t="str">
        <f t="shared" si="1"/>
        <v>AG</v>
      </c>
      <c r="AH1" s="136" t="str">
        <f t="shared" si="1"/>
        <v>AH</v>
      </c>
      <c r="AI1" s="136" t="str">
        <f t="shared" si="1"/>
        <v>AI</v>
      </c>
      <c r="AJ1" s="136" t="str">
        <f t="shared" si="1"/>
        <v>AJ</v>
      </c>
      <c r="AK1" s="138"/>
      <c r="AL1" s="136" t="str">
        <f t="shared" ref="AL1:AZ1" si="2">SUBSTITUTE(ADDRESS(1,COLUMN(),4),"1","")</f>
        <v>AL</v>
      </c>
      <c r="AM1" s="136" t="str">
        <f t="shared" si="2"/>
        <v>AM</v>
      </c>
      <c r="AN1" s="136" t="str">
        <f t="shared" si="2"/>
        <v>AN</v>
      </c>
      <c r="AO1" s="136" t="str">
        <f t="shared" si="2"/>
        <v>AO</v>
      </c>
      <c r="AP1" s="136" t="str">
        <f t="shared" si="2"/>
        <v>AP</v>
      </c>
      <c r="AQ1" s="136" t="str">
        <f t="shared" si="2"/>
        <v>AQ</v>
      </c>
      <c r="AR1" s="136" t="str">
        <f t="shared" si="2"/>
        <v>AR</v>
      </c>
      <c r="AS1" s="136" t="str">
        <f t="shared" si="2"/>
        <v>AS</v>
      </c>
      <c r="AT1" s="136" t="str">
        <f t="shared" si="2"/>
        <v>AT</v>
      </c>
      <c r="AU1" s="136" t="str">
        <f t="shared" si="2"/>
        <v>AU</v>
      </c>
      <c r="AV1" s="136" t="str">
        <f t="shared" si="2"/>
        <v>AV</v>
      </c>
      <c r="AW1" s="136" t="str">
        <f t="shared" si="2"/>
        <v>AW</v>
      </c>
      <c r="AX1" s="136" t="str">
        <f t="shared" si="2"/>
        <v>AX</v>
      </c>
      <c r="AY1" s="136" t="str">
        <f t="shared" si="2"/>
        <v>AY</v>
      </c>
      <c r="AZ1" s="136" t="str">
        <f t="shared" si="2"/>
        <v>AZ</v>
      </c>
      <c r="BA1" s="138"/>
      <c r="BB1" s="138"/>
      <c r="BC1" s="138"/>
      <c r="BD1" s="139">
        <v>1</v>
      </c>
      <c r="BE1" s="140" t="str">
        <f>SUBSTITUTE(ADDRESS(1,COLUMN(),4),"1","")</f>
        <v>BE</v>
      </c>
      <c r="BF1" s="141" t="str">
        <f>SUBSTITUTE(ADDRESS(1,COLUMN(),4),"1","")</f>
        <v>BF</v>
      </c>
    </row>
    <row r="2" spans="1:58" s="142" customFormat="1" ht="15">
      <c r="A2" s="135"/>
      <c r="B2" s="135"/>
      <c r="C2" s="124">
        <f t="shared" ref="C2:T2" ca="1" si="3">CELL("largeur",C2)</f>
        <v>13</v>
      </c>
      <c r="D2" s="124">
        <f t="shared" ca="1" si="3"/>
        <v>21</v>
      </c>
      <c r="E2" s="124">
        <f t="shared" ca="1" si="3"/>
        <v>13</v>
      </c>
      <c r="F2" s="124">
        <f t="shared" ca="1" si="3"/>
        <v>13</v>
      </c>
      <c r="G2" s="124">
        <f t="shared" ca="1" si="3"/>
        <v>13</v>
      </c>
      <c r="H2" s="124">
        <f t="shared" ca="1" si="3"/>
        <v>13</v>
      </c>
      <c r="I2" s="124">
        <f t="shared" ca="1" si="3"/>
        <v>16</v>
      </c>
      <c r="J2" s="124">
        <f t="shared" ca="1" si="3"/>
        <v>18</v>
      </c>
      <c r="K2" s="124">
        <f t="shared" ca="1" si="3"/>
        <v>16</v>
      </c>
      <c r="L2" s="124">
        <f t="shared" ca="1" si="3"/>
        <v>16</v>
      </c>
      <c r="M2" s="124">
        <f t="shared" ca="1" si="3"/>
        <v>18</v>
      </c>
      <c r="N2" s="124">
        <f t="shared" ca="1" si="3"/>
        <v>16</v>
      </c>
      <c r="O2" s="124">
        <f t="shared" ca="1" si="3"/>
        <v>16</v>
      </c>
      <c r="P2" s="124">
        <f t="shared" ca="1" si="3"/>
        <v>16</v>
      </c>
      <c r="Q2" s="124">
        <f t="shared" ca="1" si="3"/>
        <v>11</v>
      </c>
      <c r="R2" s="124">
        <f t="shared" ca="1" si="3"/>
        <v>11</v>
      </c>
      <c r="S2" s="124">
        <f t="shared" ca="1" si="3"/>
        <v>11</v>
      </c>
      <c r="T2" s="124">
        <f t="shared" ca="1" si="3"/>
        <v>11</v>
      </c>
      <c r="U2" s="137"/>
      <c r="V2" s="124">
        <f t="shared" ref="V2:AJ2" ca="1" si="4">CELL("largeur",V2)</f>
        <v>13</v>
      </c>
      <c r="W2" s="124">
        <f t="shared" ca="1" si="4"/>
        <v>21</v>
      </c>
      <c r="X2" s="124">
        <f t="shared" ca="1" si="4"/>
        <v>13</v>
      </c>
      <c r="Y2" s="124">
        <f t="shared" ca="1" si="4"/>
        <v>13</v>
      </c>
      <c r="Z2" s="124">
        <f t="shared" ca="1" si="4"/>
        <v>13</v>
      </c>
      <c r="AA2" s="124">
        <f t="shared" ca="1" si="4"/>
        <v>13</v>
      </c>
      <c r="AB2" s="124">
        <f t="shared" ca="1" si="4"/>
        <v>16</v>
      </c>
      <c r="AC2" s="124">
        <f t="shared" ca="1" si="4"/>
        <v>18</v>
      </c>
      <c r="AD2" s="124">
        <f t="shared" ca="1" si="4"/>
        <v>16</v>
      </c>
      <c r="AE2" s="124">
        <f t="shared" ca="1" si="4"/>
        <v>16</v>
      </c>
      <c r="AF2" s="124">
        <f t="shared" ca="1" si="4"/>
        <v>18</v>
      </c>
      <c r="AG2" s="124">
        <f t="shared" ca="1" si="4"/>
        <v>16</v>
      </c>
      <c r="AH2" s="124">
        <f t="shared" ca="1" si="4"/>
        <v>16</v>
      </c>
      <c r="AI2" s="124">
        <f t="shared" ca="1" si="4"/>
        <v>16</v>
      </c>
      <c r="AJ2" s="124">
        <f t="shared" ca="1" si="4"/>
        <v>11</v>
      </c>
      <c r="AK2" s="138"/>
      <c r="AL2" s="124">
        <f t="shared" ref="AL2:AZ2" ca="1" si="5">CELL("largeur",AL2)</f>
        <v>13</v>
      </c>
      <c r="AM2" s="124">
        <f t="shared" ca="1" si="5"/>
        <v>21</v>
      </c>
      <c r="AN2" s="124">
        <f t="shared" ca="1" si="5"/>
        <v>13</v>
      </c>
      <c r="AO2" s="124">
        <f t="shared" ca="1" si="5"/>
        <v>13</v>
      </c>
      <c r="AP2" s="124">
        <f t="shared" ca="1" si="5"/>
        <v>13</v>
      </c>
      <c r="AQ2" s="124">
        <f t="shared" ca="1" si="5"/>
        <v>13</v>
      </c>
      <c r="AR2" s="124">
        <f t="shared" ca="1" si="5"/>
        <v>16</v>
      </c>
      <c r="AS2" s="124">
        <f t="shared" ca="1" si="5"/>
        <v>18</v>
      </c>
      <c r="AT2" s="124">
        <f t="shared" ca="1" si="5"/>
        <v>16</v>
      </c>
      <c r="AU2" s="124">
        <f t="shared" ca="1" si="5"/>
        <v>16</v>
      </c>
      <c r="AV2" s="124">
        <f t="shared" ca="1" si="5"/>
        <v>18</v>
      </c>
      <c r="AW2" s="124">
        <f t="shared" ca="1" si="5"/>
        <v>16</v>
      </c>
      <c r="AX2" s="124">
        <f t="shared" ca="1" si="5"/>
        <v>16</v>
      </c>
      <c r="AY2" s="124">
        <f t="shared" ca="1" si="5"/>
        <v>16</v>
      </c>
      <c r="AZ2" s="124">
        <f t="shared" ca="1" si="5"/>
        <v>11</v>
      </c>
      <c r="BA2" s="138"/>
      <c r="BB2" s="138"/>
      <c r="BC2" s="138"/>
      <c r="BD2" s="139">
        <v>1</v>
      </c>
      <c r="BE2" s="125" t="s">
        <v>0</v>
      </c>
      <c r="BF2" s="126"/>
    </row>
    <row r="3" spans="1:58" s="142" customFormat="1">
      <c r="A3" s="135"/>
      <c r="B3" s="135"/>
      <c r="C3" s="127">
        <v>13</v>
      </c>
      <c r="D3" s="127">
        <v>21</v>
      </c>
      <c r="E3" s="127">
        <v>13</v>
      </c>
      <c r="F3" s="127">
        <v>13</v>
      </c>
      <c r="G3" s="127">
        <v>13</v>
      </c>
      <c r="H3" s="127">
        <v>13</v>
      </c>
      <c r="I3" s="127">
        <v>16</v>
      </c>
      <c r="J3" s="127">
        <v>18</v>
      </c>
      <c r="K3" s="127">
        <v>16</v>
      </c>
      <c r="L3" s="127">
        <v>16</v>
      </c>
      <c r="M3" s="127">
        <v>18</v>
      </c>
      <c r="N3" s="127">
        <v>16</v>
      </c>
      <c r="O3" s="127">
        <v>16</v>
      </c>
      <c r="P3" s="127">
        <v>16</v>
      </c>
      <c r="Q3" s="127">
        <v>11</v>
      </c>
      <c r="R3" s="127">
        <v>11</v>
      </c>
      <c r="S3" s="127">
        <v>11</v>
      </c>
      <c r="T3" s="127">
        <v>11</v>
      </c>
      <c r="U3" s="137"/>
      <c r="V3" s="127">
        <v>13</v>
      </c>
      <c r="W3" s="127">
        <v>21</v>
      </c>
      <c r="X3" s="127">
        <v>13</v>
      </c>
      <c r="Y3" s="127">
        <v>13</v>
      </c>
      <c r="Z3" s="127">
        <v>13</v>
      </c>
      <c r="AA3" s="127">
        <v>13</v>
      </c>
      <c r="AB3" s="127">
        <v>16</v>
      </c>
      <c r="AC3" s="127">
        <v>18</v>
      </c>
      <c r="AD3" s="127">
        <v>16</v>
      </c>
      <c r="AE3" s="127">
        <v>16</v>
      </c>
      <c r="AF3" s="127">
        <v>18</v>
      </c>
      <c r="AG3" s="127">
        <v>16</v>
      </c>
      <c r="AH3" s="127">
        <v>16</v>
      </c>
      <c r="AI3" s="127">
        <v>16</v>
      </c>
      <c r="AJ3" s="127">
        <v>11</v>
      </c>
      <c r="AK3" s="138"/>
      <c r="AL3" s="127">
        <v>13</v>
      </c>
      <c r="AM3" s="127">
        <v>21</v>
      </c>
      <c r="AN3" s="127">
        <v>13</v>
      </c>
      <c r="AO3" s="127">
        <v>13</v>
      </c>
      <c r="AP3" s="127">
        <v>13</v>
      </c>
      <c r="AQ3" s="127">
        <v>13</v>
      </c>
      <c r="AR3" s="127">
        <v>16</v>
      </c>
      <c r="AS3" s="127">
        <v>18</v>
      </c>
      <c r="AT3" s="127">
        <v>16</v>
      </c>
      <c r="AU3" s="127">
        <v>16</v>
      </c>
      <c r="AV3" s="127">
        <v>18</v>
      </c>
      <c r="AW3" s="127">
        <v>16</v>
      </c>
      <c r="AX3" s="127">
        <v>16</v>
      </c>
      <c r="AY3" s="127">
        <v>16</v>
      </c>
      <c r="AZ3" s="127">
        <v>11</v>
      </c>
      <c r="BA3" s="138"/>
      <c r="BB3" s="138"/>
      <c r="BC3" s="138"/>
      <c r="BD3" s="139">
        <v>1</v>
      </c>
      <c r="BE3" s="128">
        <f ca="1">COUNTA(A1:BD32) + COUNTBLANK(A1:BD32)</f>
        <v>1792</v>
      </c>
      <c r="BF3" s="129" t="str">
        <f>"cellules entre -cells -celdas  "&amp;" " &amp;A1&amp;" et  "&amp;BD32</f>
        <v>cellules entre -cells -celdas   A1 et  BD32</v>
      </c>
    </row>
    <row r="4" spans="1:58" s="142" customFormat="1" ht="21" customHeight="1">
      <c r="A4" s="135"/>
      <c r="B4" s="135"/>
      <c r="C4" s="143" t="s">
        <v>3462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7"/>
      <c r="S4" s="137"/>
      <c r="T4" s="137"/>
      <c r="U4" s="137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9">
        <v>1</v>
      </c>
      <c r="BE4" s="128">
        <f ca="1">COUNTA(A1:BD32)</f>
        <v>293</v>
      </c>
      <c r="BF4" s="129" t="s">
        <v>3463</v>
      </c>
    </row>
    <row r="5" spans="1:58" s="142" customFormat="1" ht="21" customHeight="1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7"/>
      <c r="S5" s="137"/>
      <c r="T5" s="137"/>
      <c r="U5" s="137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44" t="s">
        <v>3464</v>
      </c>
      <c r="BC5" s="123" t="str">
        <f>BD32</f>
        <v>BD32</v>
      </c>
      <c r="BD5" s="139">
        <v>1</v>
      </c>
      <c r="BE5" s="128">
        <f ca="1">COUNTBLANK(A1:BD32)</f>
        <v>1499</v>
      </c>
      <c r="BF5" s="129" t="s">
        <v>3465</v>
      </c>
    </row>
    <row r="6" spans="1:58" s="142" customFormat="1" ht="30" customHeight="1">
      <c r="A6" s="135"/>
      <c r="B6" s="135"/>
      <c r="C6" s="145" t="s">
        <v>3466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7"/>
      <c r="S6" s="137"/>
      <c r="T6" s="137"/>
      <c r="U6" s="137"/>
      <c r="V6" s="145" t="s">
        <v>3467</v>
      </c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45" t="s">
        <v>3468</v>
      </c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9">
        <v>1</v>
      </c>
      <c r="BE6" s="128">
        <f>SUM(BD1:BD30)+2</f>
        <v>32</v>
      </c>
      <c r="BF6" s="129" t="s">
        <v>1</v>
      </c>
    </row>
    <row r="7" spans="1:58" s="142" customFormat="1" ht="30" customHeight="1">
      <c r="A7" s="135"/>
      <c r="B7" s="135"/>
      <c r="C7" s="145" t="s">
        <v>3469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5"/>
      <c r="R7" s="137"/>
      <c r="S7" s="137"/>
      <c r="T7" s="137"/>
      <c r="U7" s="137"/>
      <c r="V7" s="145" t="s">
        <v>3470</v>
      </c>
      <c r="W7" s="137"/>
      <c r="X7" s="137"/>
      <c r="Y7" s="137"/>
      <c r="Z7" s="137"/>
      <c r="AA7" s="137"/>
      <c r="AB7" s="137"/>
      <c r="AC7" s="137"/>
      <c r="AD7" s="137"/>
      <c r="AE7" s="137"/>
      <c r="AF7" s="138"/>
      <c r="AG7" s="137"/>
      <c r="AH7" s="137"/>
      <c r="AI7" s="137"/>
      <c r="AJ7" s="137"/>
      <c r="AK7" s="137"/>
      <c r="AL7" s="145" t="s">
        <v>3471</v>
      </c>
      <c r="AM7" s="137"/>
      <c r="AN7" s="137"/>
      <c r="AO7" s="137"/>
      <c r="AP7" s="137"/>
      <c r="AQ7" s="137"/>
      <c r="AR7" s="137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9">
        <v>1</v>
      </c>
      <c r="BE7" s="128">
        <f>SUM(A32:BC32)+1</f>
        <v>56</v>
      </c>
      <c r="BF7" s="129" t="s">
        <v>24</v>
      </c>
    </row>
    <row r="8" spans="1:58" s="142" customFormat="1" ht="30" customHeight="1">
      <c r="A8" s="135"/>
      <c r="B8" s="135"/>
      <c r="C8" s="145" t="s">
        <v>3472</v>
      </c>
      <c r="D8" s="146"/>
      <c r="E8" s="146"/>
      <c r="F8" s="146"/>
      <c r="G8" s="146"/>
      <c r="H8" s="146"/>
      <c r="I8" s="146"/>
      <c r="J8" s="146"/>
      <c r="K8" s="146"/>
      <c r="L8" s="137"/>
      <c r="M8" s="137"/>
      <c r="N8" s="137"/>
      <c r="O8" s="137"/>
      <c r="P8" s="137"/>
      <c r="Q8" s="135"/>
      <c r="R8" s="137"/>
      <c r="S8" s="137"/>
      <c r="T8" s="137"/>
      <c r="U8" s="137"/>
      <c r="V8" s="145" t="s">
        <v>3473</v>
      </c>
      <c r="W8" s="146"/>
      <c r="X8" s="146"/>
      <c r="Y8" s="146"/>
      <c r="Z8" s="146"/>
      <c r="AA8" s="146"/>
      <c r="AB8" s="146"/>
      <c r="AC8" s="146"/>
      <c r="AD8" s="146"/>
      <c r="AE8" s="137"/>
      <c r="AF8" s="138"/>
      <c r="AG8" s="137"/>
      <c r="AH8" s="137"/>
      <c r="AI8" s="137"/>
      <c r="AJ8" s="137"/>
      <c r="AK8" s="137"/>
      <c r="AL8" s="145" t="s">
        <v>3474</v>
      </c>
      <c r="AM8" s="146"/>
      <c r="AN8" s="146"/>
      <c r="AO8" s="146"/>
      <c r="AP8" s="146"/>
      <c r="AQ8" s="146"/>
      <c r="AR8" s="146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9">
        <v>1</v>
      </c>
    </row>
    <row r="9" spans="1:58" s="142" customFormat="1" ht="30" customHeight="1">
      <c r="A9" s="135"/>
      <c r="B9" s="135"/>
      <c r="C9" s="145" t="s">
        <v>3475</v>
      </c>
      <c r="D9" s="146"/>
      <c r="E9" s="146"/>
      <c r="F9" s="146"/>
      <c r="G9" s="146"/>
      <c r="H9" s="146"/>
      <c r="I9" s="146"/>
      <c r="J9" s="146"/>
      <c r="K9" s="146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45" t="s">
        <v>3476</v>
      </c>
      <c r="W9" s="146"/>
      <c r="X9" s="146"/>
      <c r="Y9" s="146"/>
      <c r="Z9" s="146"/>
      <c r="AA9" s="146"/>
      <c r="AB9" s="146"/>
      <c r="AC9" s="146"/>
      <c r="AD9" s="146"/>
      <c r="AE9" s="137"/>
      <c r="AF9" s="138"/>
      <c r="AG9" s="137"/>
      <c r="AH9" s="137"/>
      <c r="AI9" s="137"/>
      <c r="AJ9" s="137"/>
      <c r="AK9" s="137"/>
      <c r="AL9" s="145" t="s">
        <v>3477</v>
      </c>
      <c r="AM9" s="146"/>
      <c r="AN9" s="146"/>
      <c r="AO9" s="146"/>
      <c r="AP9" s="146"/>
      <c r="AQ9" s="146"/>
      <c r="AR9" s="146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9">
        <v>1</v>
      </c>
    </row>
    <row r="10" spans="1:58" s="142" customFormat="1" ht="30" customHeight="1">
      <c r="A10" s="135"/>
      <c r="B10" s="135"/>
      <c r="C10" s="145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5"/>
      <c r="W10" s="147"/>
      <c r="X10" s="147"/>
      <c r="Y10" s="147"/>
      <c r="Z10" s="147"/>
      <c r="AA10" s="147"/>
      <c r="AB10" s="147"/>
      <c r="AC10" s="147"/>
      <c r="AD10" s="147"/>
      <c r="AE10" s="147"/>
      <c r="AF10" s="138"/>
      <c r="AG10" s="147"/>
      <c r="AH10" s="147"/>
      <c r="AI10" s="147"/>
      <c r="AJ10" s="147"/>
      <c r="AK10" s="147"/>
      <c r="AL10" s="145"/>
      <c r="AM10" s="147"/>
      <c r="AN10" s="147"/>
      <c r="AO10" s="147"/>
      <c r="AP10" s="147"/>
      <c r="AQ10" s="147"/>
      <c r="AR10" s="147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9">
        <v>1</v>
      </c>
    </row>
    <row r="11" spans="1:58" s="142" customFormat="1" ht="30" customHeight="1">
      <c r="A11" s="135"/>
      <c r="B11" s="135"/>
      <c r="C11" s="145" t="s">
        <v>3478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5" t="s">
        <v>3479</v>
      </c>
      <c r="W11" s="147"/>
      <c r="X11" s="147"/>
      <c r="Y11" s="147"/>
      <c r="Z11" s="147"/>
      <c r="AA11" s="147"/>
      <c r="AB11" s="147"/>
      <c r="AC11" s="147"/>
      <c r="AD11" s="147"/>
      <c r="AE11" s="147"/>
      <c r="AF11" s="138"/>
      <c r="AG11" s="147"/>
      <c r="AH11" s="147"/>
      <c r="AI11" s="147"/>
      <c r="AJ11" s="147"/>
      <c r="AK11" s="147"/>
      <c r="AL11" s="145" t="s">
        <v>3480</v>
      </c>
      <c r="AM11" s="147"/>
      <c r="AN11" s="147"/>
      <c r="AO11" s="147"/>
      <c r="AP11" s="147"/>
      <c r="AQ11" s="147"/>
      <c r="AR11" s="147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9">
        <v>1</v>
      </c>
    </row>
    <row r="12" spans="1:58" s="142" customFormat="1" ht="30" customHeight="1">
      <c r="A12" s="135"/>
      <c r="B12" s="135"/>
      <c r="C12" s="145" t="s">
        <v>3481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5" t="s">
        <v>3482</v>
      </c>
      <c r="W12" s="147"/>
      <c r="X12" s="147"/>
      <c r="Y12" s="147"/>
      <c r="Z12" s="147"/>
      <c r="AA12" s="147"/>
      <c r="AB12" s="147"/>
      <c r="AC12" s="147"/>
      <c r="AD12" s="147"/>
      <c r="AE12" s="147"/>
      <c r="AF12" s="138"/>
      <c r="AG12" s="147"/>
      <c r="AH12" s="147"/>
      <c r="AI12" s="147"/>
      <c r="AJ12" s="147"/>
      <c r="AK12" s="147"/>
      <c r="AL12" s="145" t="s">
        <v>3483</v>
      </c>
      <c r="AM12" s="147"/>
      <c r="AN12" s="147"/>
      <c r="AO12" s="147"/>
      <c r="AP12" s="147"/>
      <c r="AQ12" s="147"/>
      <c r="AR12" s="147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9">
        <v>1</v>
      </c>
    </row>
    <row r="13" spans="1:58" s="142" customFormat="1" ht="30" customHeight="1">
      <c r="A13" s="135"/>
      <c r="B13" s="135"/>
      <c r="C13" s="145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5"/>
      <c r="W13" s="147"/>
      <c r="X13" s="147"/>
      <c r="Y13" s="147"/>
      <c r="Z13" s="147"/>
      <c r="AA13" s="147"/>
      <c r="AB13" s="147"/>
      <c r="AC13" s="147"/>
      <c r="AD13" s="147"/>
      <c r="AE13" s="147"/>
      <c r="AF13" s="138"/>
      <c r="AG13" s="147"/>
      <c r="AH13" s="147"/>
      <c r="AI13" s="147"/>
      <c r="AJ13" s="147"/>
      <c r="AK13" s="147"/>
      <c r="AL13" s="145"/>
      <c r="AM13" s="147"/>
      <c r="AN13" s="147"/>
      <c r="AO13" s="147"/>
      <c r="AP13" s="147"/>
      <c r="AQ13" s="147"/>
      <c r="AR13" s="147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9">
        <v>1</v>
      </c>
    </row>
    <row r="14" spans="1:58" s="142" customFormat="1" ht="30" customHeight="1">
      <c r="A14" s="135"/>
      <c r="B14" s="135"/>
      <c r="C14" s="145" t="s">
        <v>3484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5" t="s">
        <v>3485</v>
      </c>
      <c r="W14" s="147"/>
      <c r="X14" s="147"/>
      <c r="Y14" s="147"/>
      <c r="Z14" s="147"/>
      <c r="AA14" s="147"/>
      <c r="AB14" s="147"/>
      <c r="AC14" s="147"/>
      <c r="AD14" s="147"/>
      <c r="AE14" s="147"/>
      <c r="AF14" s="138"/>
      <c r="AG14" s="147"/>
      <c r="AH14" s="147"/>
      <c r="AI14" s="147"/>
      <c r="AJ14" s="147"/>
      <c r="AK14" s="147"/>
      <c r="AL14" s="145" t="s">
        <v>3486</v>
      </c>
      <c r="AM14" s="147"/>
      <c r="AN14" s="147"/>
      <c r="AO14" s="147"/>
      <c r="AP14" s="147"/>
      <c r="AQ14" s="147"/>
      <c r="AR14" s="147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9">
        <v>1</v>
      </c>
    </row>
    <row r="15" spans="1:58" s="142" customFormat="1" ht="30" customHeight="1">
      <c r="A15" s="135"/>
      <c r="B15" s="135"/>
      <c r="C15" s="145" t="s">
        <v>3487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5" t="s">
        <v>3488</v>
      </c>
      <c r="W15" s="147"/>
      <c r="X15" s="147"/>
      <c r="Y15" s="147"/>
      <c r="Z15" s="147"/>
      <c r="AA15" s="147"/>
      <c r="AB15" s="147"/>
      <c r="AC15" s="147"/>
      <c r="AD15" s="147"/>
      <c r="AE15" s="147"/>
      <c r="AF15" s="138"/>
      <c r="AG15" s="147"/>
      <c r="AH15" s="147"/>
      <c r="AI15" s="147"/>
      <c r="AJ15" s="147"/>
      <c r="AK15" s="147"/>
      <c r="AL15" s="145" t="s">
        <v>3489</v>
      </c>
      <c r="AM15" s="147"/>
      <c r="AN15" s="147"/>
      <c r="AO15" s="147"/>
      <c r="AP15" s="147"/>
      <c r="AQ15" s="147"/>
      <c r="AR15" s="147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9">
        <v>1</v>
      </c>
    </row>
    <row r="16" spans="1:58" s="142" customFormat="1" ht="30" customHeight="1">
      <c r="A16" s="135"/>
      <c r="B16" s="135"/>
      <c r="C16" s="145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5"/>
      <c r="W16" s="147"/>
      <c r="X16" s="147"/>
      <c r="Y16" s="147"/>
      <c r="Z16" s="147"/>
      <c r="AA16" s="147"/>
      <c r="AB16" s="147"/>
      <c r="AC16" s="147"/>
      <c r="AD16" s="147"/>
      <c r="AE16" s="147"/>
      <c r="AF16" s="138"/>
      <c r="AG16" s="147"/>
      <c r="AH16" s="147"/>
      <c r="AI16" s="147"/>
      <c r="AJ16" s="147"/>
      <c r="AK16" s="147"/>
      <c r="AL16" s="145"/>
      <c r="AM16" s="147"/>
      <c r="AN16" s="147"/>
      <c r="AO16" s="147"/>
      <c r="AP16" s="147"/>
      <c r="AQ16" s="147"/>
      <c r="AR16" s="147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9">
        <v>1</v>
      </c>
    </row>
    <row r="17" spans="1:58" s="142" customFormat="1" ht="30" customHeight="1">
      <c r="A17" s="135"/>
      <c r="B17" s="135"/>
      <c r="C17" s="145" t="s">
        <v>3490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5" t="s">
        <v>3491</v>
      </c>
      <c r="W17" s="147"/>
      <c r="X17" s="147"/>
      <c r="Y17" s="147"/>
      <c r="Z17" s="147"/>
      <c r="AA17" s="147"/>
      <c r="AB17" s="147"/>
      <c r="AC17" s="147"/>
      <c r="AD17" s="147"/>
      <c r="AE17" s="147"/>
      <c r="AF17" s="138"/>
      <c r="AG17" s="147"/>
      <c r="AH17" s="147"/>
      <c r="AI17" s="147"/>
      <c r="AJ17" s="147"/>
      <c r="AK17" s="147"/>
      <c r="AL17" s="145" t="s">
        <v>3492</v>
      </c>
      <c r="AM17" s="147"/>
      <c r="AN17" s="147"/>
      <c r="AO17" s="147"/>
      <c r="AP17" s="147"/>
      <c r="AQ17" s="147"/>
      <c r="AR17" s="147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9">
        <v>1</v>
      </c>
    </row>
    <row r="18" spans="1:58" s="142" customFormat="1" ht="30" customHeight="1">
      <c r="A18" s="135"/>
      <c r="B18" s="135"/>
      <c r="C18" s="145" t="s">
        <v>3493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5" t="s">
        <v>3494</v>
      </c>
      <c r="W18" s="147"/>
      <c r="X18" s="147"/>
      <c r="Y18" s="147"/>
      <c r="Z18" s="147"/>
      <c r="AA18" s="147"/>
      <c r="AB18" s="147"/>
      <c r="AC18" s="147"/>
      <c r="AD18" s="147"/>
      <c r="AE18" s="147"/>
      <c r="AF18" s="138"/>
      <c r="AG18" s="147"/>
      <c r="AH18" s="147"/>
      <c r="AI18" s="147"/>
      <c r="AJ18" s="147"/>
      <c r="AK18" s="147"/>
      <c r="AL18" s="145" t="s">
        <v>3495</v>
      </c>
      <c r="AM18" s="147"/>
      <c r="AN18" s="147"/>
      <c r="AO18" s="147"/>
      <c r="AP18" s="147"/>
      <c r="AQ18" s="147"/>
      <c r="AR18" s="147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9">
        <v>1</v>
      </c>
    </row>
    <row r="19" spans="1:58" s="142" customFormat="1" ht="30" customHeight="1">
      <c r="A19" s="135"/>
      <c r="B19" s="135"/>
      <c r="C19" s="145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5"/>
      <c r="W19" s="147"/>
      <c r="X19" s="147"/>
      <c r="Y19" s="147"/>
      <c r="Z19" s="147"/>
      <c r="AA19" s="147"/>
      <c r="AB19" s="147"/>
      <c r="AC19" s="147"/>
      <c r="AD19" s="147"/>
      <c r="AE19" s="147"/>
      <c r="AF19" s="138"/>
      <c r="AG19" s="147"/>
      <c r="AH19" s="147"/>
      <c r="AI19" s="147"/>
      <c r="AJ19" s="147"/>
      <c r="AK19" s="147"/>
      <c r="AL19" s="145"/>
      <c r="AM19" s="147"/>
      <c r="AN19" s="147"/>
      <c r="AO19" s="147"/>
      <c r="AP19" s="147"/>
      <c r="AQ19" s="147"/>
      <c r="AR19" s="147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9">
        <v>1</v>
      </c>
    </row>
    <row r="20" spans="1:58" s="142" customFormat="1" ht="30" customHeight="1">
      <c r="A20" s="135"/>
      <c r="B20" s="135"/>
      <c r="C20" s="148" t="s">
        <v>3496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8" t="s">
        <v>3497</v>
      </c>
      <c r="W20" s="147"/>
      <c r="X20" s="147"/>
      <c r="Y20" s="147"/>
      <c r="Z20" s="147"/>
      <c r="AA20" s="147"/>
      <c r="AB20" s="147"/>
      <c r="AC20" s="147"/>
      <c r="AD20" s="147"/>
      <c r="AE20" s="147"/>
      <c r="AF20" s="138"/>
      <c r="AG20" s="147"/>
      <c r="AH20" s="147"/>
      <c r="AI20" s="147"/>
      <c r="AJ20" s="147"/>
      <c r="AK20" s="147"/>
      <c r="AL20" s="148" t="s">
        <v>3498</v>
      </c>
      <c r="AM20" s="147"/>
      <c r="AN20" s="147"/>
      <c r="AO20" s="147"/>
      <c r="AP20" s="147"/>
      <c r="AQ20" s="147"/>
      <c r="AR20" s="147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>
        <v>1</v>
      </c>
    </row>
    <row r="21" spans="1:58" s="142" customFormat="1" ht="30" customHeight="1">
      <c r="A21" s="135"/>
      <c r="B21" s="135"/>
      <c r="C21" s="148" t="s">
        <v>3499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8" t="s">
        <v>3500</v>
      </c>
      <c r="W21" s="147"/>
      <c r="X21" s="147"/>
      <c r="Y21" s="147"/>
      <c r="Z21" s="147"/>
      <c r="AA21" s="147"/>
      <c r="AB21" s="147"/>
      <c r="AC21" s="147"/>
      <c r="AD21" s="147"/>
      <c r="AE21" s="147"/>
      <c r="AF21" s="138"/>
      <c r="AG21" s="147"/>
      <c r="AH21" s="147"/>
      <c r="AI21" s="147"/>
      <c r="AJ21" s="147"/>
      <c r="AK21" s="147"/>
      <c r="AL21" s="148" t="s">
        <v>3501</v>
      </c>
      <c r="AM21" s="147"/>
      <c r="AN21" s="147"/>
      <c r="AO21" s="147"/>
      <c r="AP21" s="147"/>
      <c r="AQ21" s="147"/>
      <c r="AR21" s="147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9">
        <v>1</v>
      </c>
    </row>
    <row r="22" spans="1:58" s="142" customFormat="1" ht="30" customHeight="1">
      <c r="A22" s="135"/>
      <c r="B22" s="135"/>
      <c r="C22" s="148" t="s">
        <v>61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8" t="s">
        <v>3502</v>
      </c>
      <c r="W22" s="147"/>
      <c r="X22" s="147"/>
      <c r="Y22" s="147"/>
      <c r="Z22" s="147"/>
      <c r="AA22" s="147"/>
      <c r="AB22" s="147"/>
      <c r="AC22" s="147"/>
      <c r="AD22" s="147"/>
      <c r="AE22" s="147"/>
      <c r="AF22" s="138"/>
      <c r="AG22" s="147"/>
      <c r="AH22" s="147"/>
      <c r="AI22" s="147"/>
      <c r="AJ22" s="147"/>
      <c r="AK22" s="147"/>
      <c r="AL22" s="148" t="s">
        <v>75</v>
      </c>
      <c r="AM22" s="147"/>
      <c r="AN22" s="147"/>
      <c r="AO22" s="147"/>
      <c r="AP22" s="147"/>
      <c r="AQ22" s="147"/>
      <c r="AR22" s="147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9">
        <v>1</v>
      </c>
    </row>
    <row r="23" spans="1:58" s="142" customFormat="1" ht="30" customHeight="1">
      <c r="A23" s="135"/>
      <c r="B23" s="135"/>
      <c r="C23" s="148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8"/>
      <c r="W23" s="147"/>
      <c r="X23" s="147"/>
      <c r="Y23" s="147"/>
      <c r="Z23" s="147"/>
      <c r="AA23" s="147"/>
      <c r="AB23" s="147"/>
      <c r="AC23" s="147"/>
      <c r="AD23" s="147"/>
      <c r="AE23" s="147"/>
      <c r="AF23" s="138"/>
      <c r="AG23" s="147"/>
      <c r="AH23" s="147"/>
      <c r="AI23" s="147"/>
      <c r="AJ23" s="147"/>
      <c r="AK23" s="147"/>
      <c r="AL23" s="148"/>
      <c r="AM23" s="147"/>
      <c r="AN23" s="147"/>
      <c r="AO23" s="147"/>
      <c r="AP23" s="147"/>
      <c r="AQ23" s="147"/>
      <c r="AR23" s="147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9">
        <v>1</v>
      </c>
    </row>
    <row r="24" spans="1:58" s="142" customFormat="1" ht="30" customHeight="1">
      <c r="A24" s="135"/>
      <c r="B24" s="135"/>
      <c r="C24" s="148" t="s">
        <v>69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8" t="s">
        <v>3503</v>
      </c>
      <c r="W24" s="147"/>
      <c r="X24" s="147"/>
      <c r="Y24" s="147"/>
      <c r="Z24" s="147"/>
      <c r="AA24" s="147"/>
      <c r="AB24" s="147"/>
      <c r="AC24" s="147"/>
      <c r="AD24" s="147"/>
      <c r="AE24" s="147"/>
      <c r="AF24" s="138"/>
      <c r="AG24" s="147"/>
      <c r="AH24" s="147"/>
      <c r="AI24" s="147"/>
      <c r="AJ24" s="147"/>
      <c r="AK24" s="147"/>
      <c r="AL24" s="148" t="s">
        <v>84</v>
      </c>
      <c r="AM24" s="147"/>
      <c r="AN24" s="147"/>
      <c r="AO24" s="147"/>
      <c r="AP24" s="147"/>
      <c r="AQ24" s="147"/>
      <c r="AR24" s="147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9">
        <v>1</v>
      </c>
    </row>
    <row r="25" spans="1:58" s="142" customFormat="1" ht="30" customHeight="1">
      <c r="A25" s="135"/>
      <c r="B25" s="135"/>
      <c r="C25" s="148" t="s">
        <v>3504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8" t="s">
        <v>3505</v>
      </c>
      <c r="W25" s="147"/>
      <c r="X25" s="147"/>
      <c r="Y25" s="147"/>
      <c r="Z25" s="147"/>
      <c r="AA25" s="147"/>
      <c r="AB25" s="147"/>
      <c r="AC25" s="147"/>
      <c r="AD25" s="147"/>
      <c r="AE25" s="147"/>
      <c r="AF25" s="138"/>
      <c r="AG25" s="147"/>
      <c r="AH25" s="147"/>
      <c r="AI25" s="147"/>
      <c r="AJ25" s="147"/>
      <c r="AK25" s="147"/>
      <c r="AL25" s="148" t="s">
        <v>87</v>
      </c>
      <c r="AM25" s="147"/>
      <c r="AN25" s="147"/>
      <c r="AO25" s="147"/>
      <c r="AP25" s="147"/>
      <c r="AQ25" s="147"/>
      <c r="AR25" s="147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9">
        <v>1</v>
      </c>
    </row>
    <row r="26" spans="1:58" s="142" customFormat="1" ht="30" customHeight="1">
      <c r="A26" s="135"/>
      <c r="B26" s="135"/>
      <c r="C26" s="148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5"/>
      <c r="W26" s="147"/>
      <c r="X26" s="147"/>
      <c r="Y26" s="147"/>
      <c r="Z26" s="147"/>
      <c r="AA26" s="147"/>
      <c r="AB26" s="147"/>
      <c r="AC26" s="147"/>
      <c r="AD26" s="147"/>
      <c r="AE26" s="147"/>
      <c r="AF26" s="138"/>
      <c r="AG26" s="147"/>
      <c r="AH26" s="147"/>
      <c r="AI26" s="147"/>
      <c r="AJ26" s="147"/>
      <c r="AK26" s="147"/>
      <c r="AL26" s="145"/>
      <c r="AM26" s="147"/>
      <c r="AN26" s="147"/>
      <c r="AO26" s="147"/>
      <c r="AP26" s="147"/>
      <c r="AQ26" s="147"/>
      <c r="AR26" s="147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9">
        <v>1</v>
      </c>
    </row>
    <row r="27" spans="1:58" s="142" customFormat="1" ht="30" customHeight="1">
      <c r="A27" s="135"/>
      <c r="B27" s="135"/>
      <c r="C27" s="145" t="s">
        <v>3506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5" t="s">
        <v>3507</v>
      </c>
      <c r="W27" s="147"/>
      <c r="X27" s="147"/>
      <c r="Y27" s="147"/>
      <c r="Z27" s="147"/>
      <c r="AA27" s="147"/>
      <c r="AB27" s="147"/>
      <c r="AC27" s="147"/>
      <c r="AD27" s="147"/>
      <c r="AE27" s="147"/>
      <c r="AF27" s="138"/>
      <c r="AG27" s="147"/>
      <c r="AH27" s="147"/>
      <c r="AI27" s="147"/>
      <c r="AJ27" s="147"/>
      <c r="AK27" s="147"/>
      <c r="AL27" s="145" t="s">
        <v>3508</v>
      </c>
      <c r="AM27" s="147"/>
      <c r="AN27" s="147"/>
      <c r="AO27" s="147"/>
      <c r="AP27" s="147"/>
      <c r="AQ27" s="147"/>
      <c r="AR27" s="147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9">
        <v>1</v>
      </c>
    </row>
    <row r="28" spans="1:58" s="142" customFormat="1" ht="30" customHeight="1">
      <c r="A28" s="135"/>
      <c r="B28" s="135"/>
      <c r="C28" s="145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5"/>
      <c r="W28" s="147"/>
      <c r="X28" s="147"/>
      <c r="Y28" s="147"/>
      <c r="Z28" s="147"/>
      <c r="AA28" s="147"/>
      <c r="AB28" s="147"/>
      <c r="AC28" s="147"/>
      <c r="AD28" s="147"/>
      <c r="AE28" s="147"/>
      <c r="AF28" s="138"/>
      <c r="AG28" s="147"/>
      <c r="AH28" s="147"/>
      <c r="AI28" s="147"/>
      <c r="AJ28" s="147"/>
      <c r="AK28" s="147"/>
      <c r="AL28" s="145"/>
      <c r="AM28" s="147"/>
      <c r="AN28" s="147"/>
      <c r="AO28" s="147"/>
      <c r="AP28" s="147"/>
      <c r="AQ28" s="147"/>
      <c r="AR28" s="147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9">
        <v>1</v>
      </c>
    </row>
    <row r="29" spans="1:58" s="142" customFormat="1" ht="21" customHeight="1">
      <c r="A29" s="135"/>
      <c r="B29" s="135"/>
      <c r="C29" s="130" t="s">
        <v>3509</v>
      </c>
      <c r="D29" s="131" t="str">
        <f ca="1">CELL("nomfichier")</f>
        <v>D:\Données\1.UPRT\0-UPRT.fait\1-UPRT.FR-SITE-WEB\ff-fiches-fabrications\ff.fiches.fabrication.2023\ffr.restaurant.2023\[M_MOTEUR_UNIVERSEL_200_QUESTIONS.xlsx]Intro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5"/>
      <c r="W29" s="147"/>
      <c r="X29" s="147"/>
      <c r="Y29" s="147"/>
      <c r="Z29" s="147"/>
      <c r="AA29" s="147"/>
      <c r="AB29" s="147"/>
      <c r="AC29" s="147"/>
      <c r="AD29" s="147"/>
      <c r="AE29" s="147"/>
      <c r="AF29" s="138"/>
      <c r="AG29" s="147"/>
      <c r="AH29" s="147"/>
      <c r="AI29" s="147"/>
      <c r="AJ29" s="147"/>
      <c r="AK29" s="147"/>
      <c r="AL29" s="145"/>
      <c r="AM29" s="147"/>
      <c r="AN29" s="147"/>
      <c r="AO29" s="147"/>
      <c r="AP29" s="147"/>
      <c r="AQ29" s="147"/>
      <c r="AR29" s="147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9">
        <v>1</v>
      </c>
    </row>
    <row r="30" spans="1:58" s="142" customFormat="1" ht="21" customHeight="1">
      <c r="A30" s="135"/>
      <c r="B30" s="135"/>
      <c r="C30" s="131"/>
      <c r="D30" s="131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8"/>
      <c r="W30" s="147"/>
      <c r="X30" s="147"/>
      <c r="Y30" s="147"/>
      <c r="Z30" s="147"/>
      <c r="AA30" s="147"/>
      <c r="AB30" s="147"/>
      <c r="AC30" s="147"/>
      <c r="AD30" s="147"/>
      <c r="AE30" s="147"/>
      <c r="AF30" s="138"/>
      <c r="AG30" s="147"/>
      <c r="AH30" s="147"/>
      <c r="AI30" s="147"/>
      <c r="AJ30" s="147"/>
      <c r="AK30" s="147"/>
      <c r="AL30" s="148"/>
      <c r="AM30" s="147"/>
      <c r="AN30" s="147"/>
      <c r="AO30" s="147"/>
      <c r="AP30" s="147"/>
      <c r="AQ30" s="147"/>
      <c r="AR30" s="147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9">
        <v>1</v>
      </c>
    </row>
    <row r="31" spans="1:58" ht="21" customHeight="1">
      <c r="A31" s="135">
        <v>1</v>
      </c>
      <c r="B31" s="135">
        <v>1</v>
      </c>
      <c r="C31" s="135">
        <v>1</v>
      </c>
      <c r="D31" s="135">
        <v>1</v>
      </c>
      <c r="E31" s="135">
        <v>1</v>
      </c>
      <c r="F31" s="135">
        <v>1</v>
      </c>
      <c r="G31" s="135">
        <v>1</v>
      </c>
      <c r="H31" s="135">
        <v>1</v>
      </c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BC31" s="135"/>
      <c r="BD31" s="133" t="s">
        <v>442</v>
      </c>
      <c r="BE31" s="142"/>
      <c r="BF31" s="142"/>
    </row>
    <row r="32" spans="1:58">
      <c r="A32" s="139">
        <v>1</v>
      </c>
      <c r="B32" s="139">
        <v>1</v>
      </c>
      <c r="C32" s="139">
        <v>1</v>
      </c>
      <c r="D32" s="139">
        <v>1</v>
      </c>
      <c r="E32" s="139">
        <v>1</v>
      </c>
      <c r="F32" s="139">
        <v>1</v>
      </c>
      <c r="G32" s="139">
        <v>1</v>
      </c>
      <c r="H32" s="139">
        <v>1</v>
      </c>
      <c r="I32" s="139">
        <v>1</v>
      </c>
      <c r="J32" s="139">
        <v>1</v>
      </c>
      <c r="K32" s="139">
        <v>1</v>
      </c>
      <c r="L32" s="139">
        <v>1</v>
      </c>
      <c r="M32" s="139">
        <v>1</v>
      </c>
      <c r="N32" s="139">
        <v>1</v>
      </c>
      <c r="O32" s="139">
        <v>1</v>
      </c>
      <c r="P32" s="139">
        <v>1</v>
      </c>
      <c r="Q32" s="139">
        <v>1</v>
      </c>
      <c r="R32" s="139">
        <v>1</v>
      </c>
      <c r="S32" s="139">
        <v>1</v>
      </c>
      <c r="T32" s="139">
        <v>1</v>
      </c>
      <c r="U32" s="139">
        <v>1</v>
      </c>
      <c r="V32" s="139">
        <v>1</v>
      </c>
      <c r="W32" s="139">
        <v>1</v>
      </c>
      <c r="X32" s="139">
        <v>1</v>
      </c>
      <c r="Y32" s="139">
        <v>1</v>
      </c>
      <c r="Z32" s="139">
        <v>1</v>
      </c>
      <c r="AA32" s="139">
        <v>1</v>
      </c>
      <c r="AB32" s="139">
        <v>1</v>
      </c>
      <c r="AC32" s="139">
        <v>1</v>
      </c>
      <c r="AD32" s="139">
        <v>1</v>
      </c>
      <c r="AE32" s="139">
        <v>1</v>
      </c>
      <c r="AF32" s="139">
        <v>1</v>
      </c>
      <c r="AG32" s="139">
        <v>1</v>
      </c>
      <c r="AH32" s="139">
        <v>1</v>
      </c>
      <c r="AI32" s="139">
        <v>1</v>
      </c>
      <c r="AJ32" s="139">
        <v>1</v>
      </c>
      <c r="AK32" s="139">
        <v>1</v>
      </c>
      <c r="AL32" s="139">
        <v>1</v>
      </c>
      <c r="AM32" s="139">
        <v>1</v>
      </c>
      <c r="AN32" s="139">
        <v>1</v>
      </c>
      <c r="AO32" s="139">
        <v>1</v>
      </c>
      <c r="AP32" s="139">
        <v>1</v>
      </c>
      <c r="AQ32" s="139">
        <v>1</v>
      </c>
      <c r="AR32" s="139">
        <v>1</v>
      </c>
      <c r="AS32" s="139">
        <v>1</v>
      </c>
      <c r="AT32" s="139">
        <v>1</v>
      </c>
      <c r="AU32" s="139">
        <v>1</v>
      </c>
      <c r="AV32" s="139">
        <v>1</v>
      </c>
      <c r="AW32" s="139">
        <v>1</v>
      </c>
      <c r="AX32" s="139">
        <v>1</v>
      </c>
      <c r="AY32" s="139">
        <v>1</v>
      </c>
      <c r="AZ32" s="139">
        <v>1</v>
      </c>
      <c r="BA32" s="139">
        <v>1</v>
      </c>
      <c r="BB32" s="139">
        <v>1</v>
      </c>
      <c r="BC32" s="139">
        <v>1</v>
      </c>
      <c r="BD32" s="134" t="str">
        <f>ADDRESS(ROW(),COLUMN(),4)</f>
        <v>BD32</v>
      </c>
      <c r="BE32" s="142"/>
      <c r="BF32" s="14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Intro</vt:lpstr>
      <vt:lpstr>MOTEUR_ROBUSTE_200Q</vt:lpstr>
      <vt:lpstr>MODE_EMPLOI_MOTEUR</vt:lpstr>
      <vt:lpstr>Procédure_remplissage</vt:lpstr>
      <vt:lpstr>ChatGPT</vt:lpstr>
      <vt:lpstr>Transmission des savoirs.2025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Leboucher</dc:creator>
  <cp:lastModifiedBy>Joël Leboucher</cp:lastModifiedBy>
  <dcterms:created xsi:type="dcterms:W3CDTF">2026-05-18T14:21:30Z</dcterms:created>
  <dcterms:modified xsi:type="dcterms:W3CDTF">2026-05-25T17:34:01Z</dcterms:modified>
</cp:coreProperties>
</file>