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1684DF20-591D-449B-A75C-44CFE99534E5}" xr6:coauthVersionLast="47" xr6:coauthVersionMax="47" xr10:uidLastSave="{00000000-0000-0000-0000-000000000000}"/>
  <bookViews>
    <workbookView xWindow="28680" yWindow="-120" windowWidth="29040" windowHeight="15720" xr2:uid="{00000000-000D-0000-FFFF-FFFF00000000}"/>
  </bookViews>
  <sheets>
    <sheet name="Mode_emploi" sheetId="7" r:id="rId1"/>
    <sheet name="MOTEUR_C4" sheetId="1" r:id="rId2"/>
    <sheet name="Questions_150" sheetId="2" r:id="rId3"/>
    <sheet name="Grille_questions" sheetId="3" r:id="rId4"/>
    <sheet name="Dictionnaire_criteres" sheetId="4" r:id="rId5"/>
    <sheet name="ChatGPT" sheetId="6" r:id="rId6"/>
    <sheet name="Transmission des savoirs.2025"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244" i="8" l="1"/>
  <c r="BC5" i="8" s="1"/>
  <c r="H242" i="8"/>
  <c r="G242" i="8"/>
  <c r="F242" i="8"/>
  <c r="E242" i="8"/>
  <c r="D242" i="8"/>
  <c r="C242" i="8"/>
  <c r="T240" i="8"/>
  <c r="S240" i="8"/>
  <c r="R240" i="8"/>
  <c r="Q240" i="8"/>
  <c r="P240" i="8"/>
  <c r="O240" i="8"/>
  <c r="N240" i="8"/>
  <c r="G239" i="8"/>
  <c r="H239" i="8" s="1"/>
  <c r="G238" i="8"/>
  <c r="H238" i="8" s="1"/>
  <c r="G237" i="8"/>
  <c r="H237" i="8" s="1"/>
  <c r="G236" i="8"/>
  <c r="H236" i="8" s="1"/>
  <c r="R235" i="8"/>
  <c r="T235" i="8" s="1"/>
  <c r="G235" i="8"/>
  <c r="H235" i="8" s="1"/>
  <c r="D235" i="8"/>
  <c r="R234" i="8"/>
  <c r="T234" i="8" s="1"/>
  <c r="R233" i="8"/>
  <c r="T233" i="8" s="1"/>
  <c r="C233" i="8"/>
  <c r="R232" i="8"/>
  <c r="T232" i="8" s="1"/>
  <c r="R231" i="8"/>
  <c r="T231" i="8" s="1"/>
  <c r="R230" i="8"/>
  <c r="T230" i="8" s="1"/>
  <c r="K230" i="8"/>
  <c r="J230" i="8"/>
  <c r="I230" i="8"/>
  <c r="H230" i="8"/>
  <c r="G230" i="8"/>
  <c r="F230" i="8"/>
  <c r="E230" i="8"/>
  <c r="D230" i="8"/>
  <c r="C230" i="8"/>
  <c r="R229" i="8"/>
  <c r="T229" i="8" s="1"/>
  <c r="R228" i="8"/>
  <c r="T228" i="8" s="1"/>
  <c r="R227" i="8"/>
  <c r="T227" i="8" s="1"/>
  <c r="H227" i="8"/>
  <c r="R226" i="8"/>
  <c r="T226" i="8" s="1"/>
  <c r="K226" i="8"/>
  <c r="K227" i="8" s="1"/>
  <c r="H226" i="8"/>
  <c r="E226" i="8"/>
  <c r="E227" i="8" s="1"/>
  <c r="N225" i="8"/>
  <c r="T222" i="8" s="1"/>
  <c r="K223" i="8"/>
  <c r="K222" i="8" s="1"/>
  <c r="O222" i="8"/>
  <c r="H222" i="8"/>
  <c r="H223" i="8" s="1"/>
  <c r="E222" i="8"/>
  <c r="E223" i="8" s="1"/>
  <c r="N219" i="8"/>
  <c r="C219" i="8"/>
  <c r="K216" i="8"/>
  <c r="J216" i="8"/>
  <c r="I216" i="8"/>
  <c r="H216" i="8"/>
  <c r="G216" i="8"/>
  <c r="F216" i="8"/>
  <c r="E216" i="8"/>
  <c r="D216" i="8"/>
  <c r="C216" i="8"/>
  <c r="L213" i="8"/>
  <c r="H213" i="8"/>
  <c r="H212" i="8" s="1"/>
  <c r="L212" i="8"/>
  <c r="K212" i="8"/>
  <c r="K213" i="8" s="1"/>
  <c r="E212" i="8"/>
  <c r="E213" i="8" s="1"/>
  <c r="L208" i="8"/>
  <c r="H208" i="8"/>
  <c r="E208" i="8"/>
  <c r="L207" i="8"/>
  <c r="K207" i="8"/>
  <c r="K208" i="8" s="1"/>
  <c r="H207" i="8"/>
  <c r="E207" i="8"/>
  <c r="C204" i="8"/>
  <c r="H201" i="8"/>
  <c r="G201" i="8"/>
  <c r="F201" i="8"/>
  <c r="E201" i="8"/>
  <c r="D201" i="8"/>
  <c r="C201" i="8"/>
  <c r="E198" i="8"/>
  <c r="G187" i="8"/>
  <c r="F184" i="8"/>
  <c r="C172" i="8" s="1"/>
  <c r="E184" i="8"/>
  <c r="D172" i="8" s="1"/>
  <c r="G182" i="8"/>
  <c r="E185" i="8" s="1"/>
  <c r="F172" i="8" s="1"/>
  <c r="F182" i="8"/>
  <c r="D179" i="8"/>
  <c r="F178" i="8"/>
  <c r="H178" i="8" s="1"/>
  <c r="F177" i="8"/>
  <c r="E171" i="8" s="1"/>
  <c r="H171" i="8" s="1"/>
  <c r="F170" i="8"/>
  <c r="C169" i="8"/>
  <c r="G168" i="8"/>
  <c r="H167" i="8"/>
  <c r="H165" i="8"/>
  <c r="G165" i="8"/>
  <c r="F165" i="8"/>
  <c r="E165" i="8"/>
  <c r="D165" i="8"/>
  <c r="C165" i="8"/>
  <c r="H162" i="8"/>
  <c r="I152" i="8"/>
  <c r="I151" i="8"/>
  <c r="G151" i="8"/>
  <c r="J152" i="8" s="1"/>
  <c r="M150" i="8"/>
  <c r="I150" i="8"/>
  <c r="F150" i="8"/>
  <c r="E150" i="8"/>
  <c r="E151" i="8" s="1"/>
  <c r="J151" i="8" s="1"/>
  <c r="I148" i="8"/>
  <c r="I147" i="8"/>
  <c r="G147" i="8"/>
  <c r="G150" i="8" s="1"/>
  <c r="F147" i="8"/>
  <c r="H147" i="8" s="1"/>
  <c r="I145" i="8"/>
  <c r="H145" i="8"/>
  <c r="G145" i="8"/>
  <c r="J145" i="8" s="1"/>
  <c r="I144" i="8"/>
  <c r="G144" i="8"/>
  <c r="J144" i="8" s="1"/>
  <c r="I142" i="8"/>
  <c r="I141" i="8"/>
  <c r="I140" i="8"/>
  <c r="I139" i="8"/>
  <c r="C139" i="8"/>
  <c r="I138" i="8"/>
  <c r="G138" i="8"/>
  <c r="J138" i="8" s="1"/>
  <c r="H137" i="8"/>
  <c r="H134" i="8"/>
  <c r="G134" i="8"/>
  <c r="F134" i="8"/>
  <c r="E134" i="8"/>
  <c r="D134" i="8"/>
  <c r="C134" i="8"/>
  <c r="H131" i="8"/>
  <c r="I121" i="8"/>
  <c r="I120" i="8"/>
  <c r="G120" i="8"/>
  <c r="J121" i="8" s="1"/>
  <c r="I119" i="8"/>
  <c r="F119" i="8"/>
  <c r="E119" i="8"/>
  <c r="E120" i="8" s="1"/>
  <c r="J120" i="8" s="1"/>
  <c r="I116" i="8"/>
  <c r="F116" i="8"/>
  <c r="H116" i="8" s="1"/>
  <c r="I114" i="8"/>
  <c r="I113" i="8"/>
  <c r="G113" i="8"/>
  <c r="J113" i="8" s="1"/>
  <c r="I111" i="8"/>
  <c r="I110" i="8"/>
  <c r="I109" i="8"/>
  <c r="I108" i="8"/>
  <c r="C108" i="8"/>
  <c r="I107" i="8"/>
  <c r="G107" i="8"/>
  <c r="J107" i="8" s="1"/>
  <c r="I106" i="8"/>
  <c r="I103" i="8"/>
  <c r="S84" i="8"/>
  <c r="R84" i="8"/>
  <c r="Q84" i="8"/>
  <c r="P84" i="8"/>
  <c r="O84" i="8"/>
  <c r="C82" i="8"/>
  <c r="C80" i="8"/>
  <c r="R79" i="8"/>
  <c r="C78" i="8"/>
  <c r="P69" i="8"/>
  <c r="O69" i="8"/>
  <c r="N69" i="8"/>
  <c r="M69" i="8"/>
  <c r="L69" i="8"/>
  <c r="K69" i="8"/>
  <c r="J69" i="8"/>
  <c r="C66" i="8"/>
  <c r="C63" i="8"/>
  <c r="C60" i="8"/>
  <c r="O58" i="8"/>
  <c r="O57" i="8"/>
  <c r="C57" i="8"/>
  <c r="O56" i="8"/>
  <c r="O55" i="8"/>
  <c r="C54" i="8"/>
  <c r="P52" i="8"/>
  <c r="P51" i="8"/>
  <c r="C51" i="8"/>
  <c r="D43" i="8"/>
  <c r="C43" i="8"/>
  <c r="E69" i="8" s="1"/>
  <c r="B43" i="8"/>
  <c r="D29" i="8"/>
  <c r="BE7" i="8"/>
  <c r="BE6" i="8"/>
  <c r="AZ2" i="8"/>
  <c r="AY2" i="8"/>
  <c r="AX2" i="8"/>
  <c r="AW2" i="8"/>
  <c r="AV2" i="8"/>
  <c r="AU2" i="8"/>
  <c r="AT2" i="8"/>
  <c r="AS2" i="8"/>
  <c r="AR2" i="8"/>
  <c r="AQ2" i="8"/>
  <c r="AP2" i="8"/>
  <c r="AO2" i="8"/>
  <c r="AN2" i="8"/>
  <c r="AM2" i="8"/>
  <c r="AL2" i="8"/>
  <c r="AJ2" i="8"/>
  <c r="AI2" i="8"/>
  <c r="AH2" i="8"/>
  <c r="AG2" i="8"/>
  <c r="AF2" i="8"/>
  <c r="AE2" i="8"/>
  <c r="AD2" i="8"/>
  <c r="AC2" i="8"/>
  <c r="AB2" i="8"/>
  <c r="AA2" i="8"/>
  <c r="Z2" i="8"/>
  <c r="Y2" i="8"/>
  <c r="X2" i="8"/>
  <c r="W2" i="8"/>
  <c r="V2" i="8"/>
  <c r="T2" i="8"/>
  <c r="S2" i="8"/>
  <c r="R2" i="8"/>
  <c r="Q2" i="8"/>
  <c r="P2" i="8"/>
  <c r="O2" i="8"/>
  <c r="N2" i="8"/>
  <c r="M2" i="8"/>
  <c r="L2" i="8"/>
  <c r="K2" i="8"/>
  <c r="J2" i="8"/>
  <c r="I2" i="8"/>
  <c r="H2" i="8"/>
  <c r="G2" i="8"/>
  <c r="F2" i="8"/>
  <c r="E2" i="8"/>
  <c r="D2" i="8"/>
  <c r="C2" i="8"/>
  <c r="BF1" i="8"/>
  <c r="BE1" i="8"/>
  <c r="AZ1" i="8"/>
  <c r="AY1" i="8"/>
  <c r="AX1" i="8"/>
  <c r="AW1" i="8"/>
  <c r="AV1" i="8"/>
  <c r="AU1" i="8"/>
  <c r="AT1" i="8"/>
  <c r="AS1" i="8"/>
  <c r="AR1" i="8"/>
  <c r="AQ1" i="8"/>
  <c r="AP1" i="8"/>
  <c r="AO1" i="8"/>
  <c r="AN1" i="8"/>
  <c r="AM1" i="8"/>
  <c r="AL1" i="8"/>
  <c r="AJ1" i="8"/>
  <c r="AI1" i="8"/>
  <c r="AH1" i="8"/>
  <c r="AG1" i="8"/>
  <c r="AF1" i="8"/>
  <c r="AE1" i="8"/>
  <c r="AD1" i="8"/>
  <c r="AC1" i="8"/>
  <c r="AB1" i="8"/>
  <c r="AA1" i="8"/>
  <c r="Z1" i="8"/>
  <c r="Y1" i="8"/>
  <c r="X1" i="8"/>
  <c r="W1" i="8"/>
  <c r="V1" i="8"/>
  <c r="T1" i="8"/>
  <c r="S1" i="8"/>
  <c r="R1" i="8"/>
  <c r="Q1" i="8"/>
  <c r="P1" i="8"/>
  <c r="O1" i="8"/>
  <c r="N1" i="8"/>
  <c r="M1" i="8"/>
  <c r="L1" i="8"/>
  <c r="K1" i="8"/>
  <c r="J1" i="8"/>
  <c r="I1" i="8"/>
  <c r="H1" i="8"/>
  <c r="G1" i="8"/>
  <c r="F1" i="8"/>
  <c r="E1" i="8"/>
  <c r="D1" i="8"/>
  <c r="C1" i="8"/>
  <c r="A1" i="8"/>
  <c r="N150" i="8"/>
  <c r="M213" i="8"/>
  <c r="M207" i="8"/>
  <c r="K111" i="8"/>
  <c r="P57" i="8"/>
  <c r="K113" i="8"/>
  <c r="K110" i="8"/>
  <c r="K108" i="8"/>
  <c r="D57" i="8"/>
  <c r="K148" i="8"/>
  <c r="K116" i="8"/>
  <c r="E43" i="8"/>
  <c r="K147" i="8"/>
  <c r="D82" i="8"/>
  <c r="K151" i="8"/>
  <c r="K144" i="8"/>
  <c r="D60" i="8"/>
  <c r="K121" i="8"/>
  <c r="Q51" i="8"/>
  <c r="D51" i="8"/>
  <c r="K152" i="8"/>
  <c r="D54" i="8"/>
  <c r="M212" i="8"/>
  <c r="M208" i="8"/>
  <c r="P56" i="8"/>
  <c r="K139" i="8"/>
  <c r="K145" i="8"/>
  <c r="K138" i="8"/>
  <c r="K140" i="8"/>
  <c r="J104" i="8"/>
  <c r="K109" i="8"/>
  <c r="K114" i="8"/>
  <c r="D66" i="8"/>
  <c r="J103" i="8"/>
  <c r="K141" i="8"/>
  <c r="D78" i="8"/>
  <c r="P58" i="8"/>
  <c r="D63" i="8"/>
  <c r="K142" i="8"/>
  <c r="K150" i="8"/>
  <c r="K119" i="8"/>
  <c r="K120" i="8"/>
  <c r="K107" i="8"/>
  <c r="D80" i="8"/>
  <c r="Q52" i="8"/>
  <c r="E170" i="8" l="1"/>
  <c r="E187" i="8" s="1"/>
  <c r="C171" i="8"/>
  <c r="J147" i="8"/>
  <c r="E140" i="8"/>
  <c r="J139" i="8" s="1"/>
  <c r="F186" i="8"/>
  <c r="H183" i="8"/>
  <c r="G172" i="8" s="1"/>
  <c r="T225" i="8"/>
  <c r="H144" i="8"/>
  <c r="H150" i="8"/>
  <c r="J148" i="8"/>
  <c r="H119" i="8"/>
  <c r="H113" i="8"/>
  <c r="I104" i="8" s="1"/>
  <c r="H182" i="8"/>
  <c r="E172" i="8" s="1"/>
  <c r="BF3" i="8"/>
  <c r="G178" i="8"/>
  <c r="G183" i="8" s="1"/>
  <c r="E186" i="8" s="1"/>
  <c r="H172" i="8" s="1"/>
  <c r="E109" i="8"/>
  <c r="J150" i="8"/>
  <c r="J119" i="8"/>
  <c r="F185" i="8"/>
  <c r="P222" i="8"/>
  <c r="E114" i="8"/>
  <c r="G116" i="8"/>
  <c r="F140" i="8" l="1"/>
  <c r="J140" i="8" s="1"/>
  <c r="D171" i="8"/>
  <c r="G171" i="8" s="1"/>
  <c r="F171" i="8" s="1"/>
  <c r="F109" i="8"/>
  <c r="J108" i="8"/>
  <c r="J116" i="8"/>
  <c r="G119" i="8"/>
  <c r="J114" i="8"/>
  <c r="H106" i="8"/>
  <c r="G140" i="8" l="1"/>
  <c r="J141" i="8" s="1"/>
  <c r="H140" i="8"/>
  <c r="J142" i="8" s="1"/>
  <c r="H109" i="8"/>
  <c r="J111" i="8" s="1"/>
  <c r="J109" i="8"/>
  <c r="G109" i="8" l="1"/>
  <c r="J110" i="8" s="1"/>
  <c r="BE3" i="8" l="1"/>
  <c r="BE5" i="8"/>
  <c r="BE4" i="8"/>
  <c r="AF1" i="2"/>
  <c r="AE1" i="2"/>
  <c r="AD1" i="2"/>
  <c r="AC1" i="2"/>
  <c r="AB1" i="2"/>
  <c r="AA1" i="2"/>
  <c r="Y1" i="2"/>
  <c r="X1" i="2"/>
  <c r="W1" i="2"/>
  <c r="V1" i="2"/>
  <c r="U1" i="2"/>
  <c r="T1" i="2"/>
  <c r="S1" i="2"/>
  <c r="Q1" i="2"/>
  <c r="P1" i="2"/>
  <c r="O1" i="2"/>
  <c r="N1" i="2"/>
  <c r="M1" i="2"/>
  <c r="L1" i="2"/>
  <c r="K1" i="2"/>
  <c r="J1" i="2"/>
  <c r="I1" i="2"/>
  <c r="H1" i="2"/>
  <c r="G1" i="2"/>
  <c r="F1" i="2"/>
  <c r="E1" i="2"/>
  <c r="D1" i="2"/>
  <c r="C1" i="2"/>
  <c r="B1" i="2"/>
  <c r="A1" i="2"/>
  <c r="I13" i="1"/>
  <c r="H13" i="1"/>
  <c r="G13" i="1"/>
  <c r="F13" i="1"/>
  <c r="E13" i="1"/>
  <c r="D13" i="1"/>
  <c r="C13" i="1"/>
  <c r="B13" i="1"/>
  <c r="K10" i="1"/>
  <c r="K4" i="1"/>
  <c r="C4" i="1"/>
  <c r="C8" i="1" l="1"/>
  <c r="C15" i="1"/>
  <c r="G5" i="1"/>
  <c r="C19" i="1"/>
  <c r="H19" i="1" s="1"/>
  <c r="C18" i="1"/>
  <c r="D18" i="1" s="1"/>
  <c r="C17" i="1"/>
  <c r="C16" i="1"/>
  <c r="I16" i="1" s="1"/>
  <c r="G8" i="1"/>
  <c r="C24" i="1"/>
  <c r="G11" i="1"/>
  <c r="C7" i="1"/>
  <c r="D7" i="1"/>
  <c r="I19" i="1" l="1"/>
  <c r="E19" i="1"/>
  <c r="D19" i="1"/>
  <c r="F19" i="1"/>
  <c r="G19" i="1" s="1"/>
  <c r="E18" i="1"/>
  <c r="H16" i="1"/>
  <c r="H18" i="1"/>
  <c r="E16" i="1"/>
  <c r="F18" i="1"/>
  <c r="G18" i="1" s="1"/>
  <c r="D16" i="1"/>
  <c r="I18" i="1"/>
  <c r="F16" i="1"/>
  <c r="G16" i="1" s="1"/>
  <c r="D15" i="1"/>
  <c r="I15" i="1"/>
  <c r="F15" i="1"/>
  <c r="E15" i="1"/>
  <c r="H15" i="1"/>
  <c r="I17" i="1"/>
  <c r="H17" i="1"/>
  <c r="F17" i="1"/>
  <c r="G17" i="1" s="1"/>
  <c r="E17" i="1"/>
  <c r="D17" i="1"/>
  <c r="G15" i="1" l="1"/>
  <c r="C21" i="1" s="1"/>
  <c r="C22" i="1" s="1"/>
  <c r="C23" i="1"/>
</calcChain>
</file>

<file path=xl/sharedStrings.xml><?xml version="1.0" encoding="utf-8"?>
<sst xmlns="http://schemas.openxmlformats.org/spreadsheetml/2006/main" count="3090" uniqueCount="1875">
  <si>
    <t>MOTEUR C4 — correction de réponses ouvertes sur les protéines végétales</t>
  </si>
  <si>
    <t>C4 = question ouverte. B10 = réponse à analyser. Le score est indicatif : il repère les idées attendues, mais le formateur garde l’arbitrage final.</t>
  </si>
  <si>
    <t>N° question ►</t>
  </si>
  <si>
    <t xml:space="preserve">Choisir 1 à 150. La question se charge en C4. </t>
  </si>
  <si>
    <t>x</t>
  </si>
  <si>
    <t>ID effectif</t>
  </si>
  <si>
    <t>Question ouverte en C4 ►</t>
  </si>
  <si>
    <t>Meilleures réponses avec déclencheurs</t>
  </si>
  <si>
    <t>Niveau ►</t>
  </si>
  <si>
    <t>Professionnel - Meilleure réponse</t>
  </si>
  <si>
    <t>Thème ►</t>
  </si>
  <si>
    <t>▼ Réponse ouverte à analyser — saisir ici la réponse de l’élève dans ce cadre / apprenant / professionnel</t>
  </si>
  <si>
    <t>Réponse normalisée</t>
  </si>
  <si>
    <t>Réponse solide attendue : Cycle de menus / diversification ; Plat complet / composition ; Argumentation / justification ; Sources de protéines végétales ; Contexte restauration collective. La réponse doit rester concrète, reliée à la restauration collective et justifiée par au moins un exemple.</t>
  </si>
  <si>
    <t>CFA - Meilleure réponse</t>
  </si>
  <si>
    <t>N°</t>
  </si>
  <si>
    <t>Clé critère</t>
  </si>
  <si>
    <t>Critère évalué</t>
  </si>
  <si>
    <t>Points max</t>
  </si>
  <si>
    <t>Détection</t>
  </si>
  <si>
    <t>Points</t>
  </si>
  <si>
    <t>Attendu</t>
  </si>
  <si>
    <t>Conseil si absent</t>
  </si>
  <si>
    <t>Score /20</t>
  </si>
  <si>
    <t>Pour obtenir la meilleure note, la réponse doit traiter clairement les critères évalués.</t>
  </si>
  <si>
    <t>Diagnostic  ►</t>
  </si>
  <si>
    <t>Conseil prioritaire  ►</t>
  </si>
  <si>
    <t>Réponse attendue synthétique   ►</t>
  </si>
  <si>
    <t>Décision formateur  ►</t>
  </si>
  <si>
    <t>Le score aide à corriger, mais ne remplace pas l’analyse professionnelle du formateur.</t>
  </si>
  <si>
    <t>Limite du moteur  ►</t>
  </si>
  <si>
    <t>Détection par mots-clés : enrichir le dictionnaire si les élèves utilisent d’autres formulations.</t>
  </si>
  <si>
    <t>Niveau</t>
  </si>
  <si>
    <t>Thème</t>
  </si>
  <si>
    <t>Questions ouvertes</t>
  </si>
  <si>
    <t xml:space="preserve">Réponses solides attendues : </t>
  </si>
  <si>
    <t>Réponses Professionnelles (même score attendu)</t>
  </si>
  <si>
    <t>Critères déclencheurs intégrés</t>
  </si>
  <si>
    <t>Réponse jeune CFA terrain (même score attendu)</t>
  </si>
  <si>
    <t>CFA</t>
  </si>
  <si>
    <t>Acceptabilité</t>
  </si>
  <si>
    <t>Pourquoi certains convives peuvent refuser un plat végétal même s’il est équilibré ?</t>
  </si>
  <si>
    <t>Réponse solide attendue : Satisfaction / acceptabilité ; Non-goûts / refus ; Lecture nutritionnelle ; Sources de protéines végétales ; Contexte restauration collective. La réponse doit rester concrète, reliée à la restauration collective et justifiée par au moins un exemple.</t>
  </si>
  <si>
    <t>L’acceptabilité dépend du goût, de la texture, des habitudes alimentaires, du public concerné et de la présentation. Il faut distinguer un refus réel, un non-goût, une méconnaissance du plat ou une portion mal adaptée. Les avis et les retours assiette permettent d’ajuster la recette.</t>
  </si>
  <si>
    <t>SATISFACTION_ACCEPTABILITE ; NON_GOUTS ; NUTRITION ; SOURCE_PROTEINES ; COLLECTIF</t>
  </si>
  <si>
    <t>L’acceptabilité dépend du goût, de la texture, des habitudes et des préférences du public. Certains convives peuvent refuser un plat végétal par non-goût ou par manque d’habitude. Il faut donc écouter les avis, regarder les restes et adapter la recette.</t>
  </si>
  <si>
    <t>Allergène gluten</t>
  </si>
  <si>
    <t>Pourquoi le seitan ne peut-il pas être servi sans information allergène claire ?</t>
  </si>
  <si>
    <t>Réponse solide attendue : Allergène gluten / seitan ; Information réglementaire / affichage ; Sources de protéines végétales ; Argumentation / justification ; Plat complet / composition. La réponse doit rester concrète, reliée à la restauration collective et justifiée par au moins un exemple.</t>
  </si>
  <si>
    <t>Si la recette utilise du gluten, du blé, du seitan ou une préparation contenant du gluten, l’information allergène doit être claire avant le service. Il faut aussi prévoir, si possible, une alternative sans gluten pour les convives concernés.</t>
  </si>
  <si>
    <t>ALLERGENE_GLUTEN_SEITAN ; REGLEMENTAIRE_INFO ; SOURCE_PROTEINES ; ARGUMENTATION ; PLAT_COMPLET</t>
  </si>
  <si>
    <t>SI($K$4="";"";INDEX(Questions_150!$ab$3:$ab$450;EQUIV($K$4;Questions_150!$aa$3:$aa$450;0)))</t>
  </si>
  <si>
    <t>Si on utilise du seitan, du blé ou un produit contenant du gluten, il faut prévenir clairement les convives. L’étiquette, l’affichage et l’information allergène doivent être lisibles avant le service. Une alternative sans gluten peut être prévue si nécessaire.</t>
  </si>
  <si>
    <t>Allergène lupin</t>
  </si>
  <si>
    <t>Expliquez pourquoi le lupin doit être signalé quand il est utilisé dans une recette.</t>
  </si>
  <si>
    <t>Réponse solide attendue : Allergène lupin ; Sources de protéines végétales ; Argumentation / justification ; Plat complet / composition ; Contexte restauration collective. La réponse doit rester concrète, reliée à la restauration collective et justifiée par au moins un exemple.</t>
  </si>
  <si>
    <t>Le lupin est un allergène à signaler clairement. Si une recette contient de la farine de lupin, des graines de lupin ou un ingrédient dérivé, l’information doit apparaître sur l’étiquette, l’affichage ou la fiche de production avant le service.</t>
  </si>
  <si>
    <t>ALLERGENE_LUPIN ; SOURCE_PROTEINES ; ARGUMENTATION ; PLAT_COMPLET ; COLLECTIF</t>
  </si>
  <si>
    <t>Si une recette contient du lupin, il faut le signaler comme allergène sur l’affichage ou l’étiquette. Même dans un plat végétal avec légumineuse, céréale, légume et sauce, l’information allergène doit être visible avant le service.</t>
  </si>
  <si>
    <t>Allergène soja</t>
  </si>
  <si>
    <t>Expliquez pourquoi il faut faire attention quand on utilise du soja, du tofu ou des protéines de soja.</t>
  </si>
  <si>
    <t>Réponse solide attendue : Allergène soja ; Sources de protéines végétales ; Argumentation / justification ; Plat complet / composition ; Contexte restauration collective. La réponse doit rester concrète, reliée à la restauration collective et justifiée par au moins un exemple.</t>
  </si>
  <si>
    <t>Si la recette contient du soja, du tofu, du tempeh, des protéines de soja ou des PST, l’allergène soja doit être clairement signalé. L’information doit apparaître sur l’étiquette, l’affichage ou la fiche de service avant distribution, afin de sécuriser les convives concernés.</t>
  </si>
  <si>
    <t>ALLERGENE_SOJA ; SOURCE_PROTEINES ; ARGUMENTATION ; PLAT_COMPLET ; COLLECTIF</t>
  </si>
  <si>
    <t>Si la recette contient du soja, du tofu ou des protéines de soja, il faut afficher l’allergène soja. Même si le plat contient aussi des lentilles, pois chiches, haricots ou pois cassés, l’information allergène doit être claire avant le service pour protéger les convives.</t>
  </si>
  <si>
    <t>Allergènes</t>
  </si>
  <si>
    <t>Avant de servir un plat végétal, quels allergènes devez-vous rechercher en priorité ?</t>
  </si>
  <si>
    <t>Réponse solide attendue : Sources de protéines végétales ; Argumentation / justification ; Plat complet / composition ; Contexte restauration collective ; Lecture nutritionnelle. La réponse doit rester concrète, reliée à la restauration collective et justifiée par au moins un exemple.</t>
  </si>
  <si>
    <t>Les allergènes doivent être identifiés avant le service. Le soja, le gluten, le lupin ou le blé doivent être signalés si la recette en contient. L’étiquette, l’affichage et l’information allergène doivent être lisibles pour sécuriser les convives.</t>
  </si>
  <si>
    <t>SOURCE_PROTEINES ; ARGUMENTATION ; PLAT_COMPLET ; COLLECTIF ; NUTRITION</t>
  </si>
  <si>
    <t>Dans un plat végétal, il faut aussi penser aux allergènes. Le soja, le tofu, les protéines de soja, le gluten, le seitan, le blé ou le lupin doivent être signalés si présents. L’affichage et l’étiquette doivent être clairs avant le service.</t>
  </si>
  <si>
    <t>Pourquoi faut-il prévenir si un plat contient tofu, seitan ou lupin ?</t>
  </si>
  <si>
    <t>Réponse solide attendue : Allergène soja ; Allergène gluten / seitan ; Allergène lupin ; Information réglementaire / affichage ; Argumentation / justification. La réponse doit rester concrète, compréhensible terrain et contenir assez de déclencheurs pour que le moteur valide les critères.</t>
  </si>
  <si>
    <t>ALLERGENE_SOJA ; ALLERGENE_GLUTEN_SEITAN ; ALLERGENE_LUPIN ; REGLEMENTAIRE_INFO ; ARGUMENTATION</t>
  </si>
  <si>
    <t>Si la recette contient du soja, du tofu, des protéines de soja, du seitan, du blé, du gluten ou du lupin, il faut afficher les allergènes. L’étiquette et l’affichage doivent être lisibles avant service pour éviter les risques.</t>
  </si>
  <si>
    <t>Amélioration</t>
  </si>
  <si>
    <t>Après un test peu satisfaisant, quelles informations faut-il récupérer avant de modifier la recette ?</t>
  </si>
  <si>
    <t>Réponse solide attendue : Information réglementaire / affichage ; Test / mesure / indicateurs ; Argumentation / justification ; Sources de protéines végétales ; Plat complet / composition. La réponse doit rester concrète, reliée à la restauration collective et justifiée par au moins un exemple.</t>
  </si>
  <si>
    <t>L’amélioration d’un plat végétal doit partir des constats terrain : restes, avis, satisfaction, texture, goût, sauce, température et coût. La décision peut être de maintenir la recette, de la retravailler ou de mettre en place un plan d’action.</t>
  </si>
  <si>
    <t>REGLEMENTAIRE_INFO ; TEST_MESURE ; ARGUMENTATION ; SOURCE_PROTEINES ; PLAT_COMPLET</t>
  </si>
  <si>
    <t>Pour améliorer un plat, je regarde les avis, les restes, la satisfaction, l’étiquette, les allergènes et le retour assiette. Ensuite, je peux retravailler la sauce, le goût, la texture ou la présentation pour rendre le plat plus acceptable.</t>
  </si>
  <si>
    <t>Assaisonnement</t>
  </si>
  <si>
    <t>Comment améliorer un plat de pois chiches jugé fade par les convives ?</t>
  </si>
  <si>
    <t>Réponse solide attendue : Satisfaction / acceptabilité ; Goût / assaisonnement ; Sources de protéines végétales ; Contexte restauration collective ; Argumentation / justification. La réponse doit rester concrète, reliée à la restauration collective et justifiée par au moins un exemple.</t>
  </si>
  <si>
    <t>L’assaisonnement est indispensable pour réussir un plat végétal. Les épices, aromates, marinades et sauces permettent de donner du goût aux lentilles, pois chiches, haricots ou pois cassés. Sans assaisonnement, le plat risque d’être fade et moins accepté par les convives.</t>
  </si>
  <si>
    <t>SATISFACTION_ACCEPTABILITE ; GOUT_ASSAISONNEMENT ; SOURCE_PROTEINES ; COLLECTIF ; ARGUMENTATION</t>
  </si>
  <si>
    <t>L’assaisonnement est indispensable pour qu’un plat végétal soit apprécié. Les lentilles, pois chiches, haricots ou pois cassés doivent être travaillés avec épices, herbes, aromates, marinade ou sauce. Sinon, le plat peut être fade et moins accepté par les convives.</t>
  </si>
  <si>
    <t>Bilan personnel</t>
  </si>
  <si>
    <t>Expliquez ce que vous retenez sur les avantages et les limites des protéines végétales en restauration collective.</t>
  </si>
  <si>
    <t>Réponse solide attendue : Sources de protéines végétales ; Contexte restauration collective ; Argumentation / justification ; Plat complet / composition ; Lecture nutritionnelle. La réponse doit rester concrète, reliée à la restauration collective et justifiée par au moins un exemple.</t>
  </si>
  <si>
    <t>Le bilan doit montrer ce qui fonctionne et ce qui doit être amélioré. Il faut parler de protéines végétales, d’équilibre, de goût, de texture, de sauce, de convives, de coût et de gaspillage. Une bonne analyse relie la recette au résultat terrain.</t>
  </si>
  <si>
    <t>SOURCE_PROTEINES ; COLLECTIF ; ARGUMENTATION ; PLAT_COMPLET ; NUTRITION</t>
  </si>
  <si>
    <t>Dans mon bilan, je dois expliquer ce que j’ai compris : protéines végétales, lentilles, pois chiches, haricots ou pois cassés, équilibre, fibres, fer, sauce, texture, convives et grandes quantités. Je montre aussi ce qu’il faudrait améliorer.</t>
  </si>
  <si>
    <t>Communication</t>
  </si>
  <si>
    <t>Rédigez une phrase simple et positive pour présenter un plat aux lentilles au self.</t>
  </si>
  <si>
    <t>Réponse solide attendue : Communication positive ; Service / présentation / nom du plat ; Sources de protéines végétales ; Contexte restauration collective ; Argumentation / justification. La réponse doit rester concrète, reliée à la restauration collective et justifiée par au moins un exemple.</t>
  </si>
  <si>
    <t>La communication doit présenter le plat végétal de façon positive. Il ne faut pas culpabiliser les convives ni donner l’impression d’une viande supprimée. Il faut valoriser le nom du plat, la recette, le goût, la sauce, la présentation et l’intérêt nutritionnel.</t>
  </si>
  <si>
    <t>COMMUNICATION_POSITIVE ; SERVICE_PRESENTATION ; SOURCE_PROTEINES ; COLLECTIF ; ARGUMENTATION</t>
  </si>
  <si>
    <t>Il faut présenter le plat végétal de manière positive. Le but n’est pas de culpabiliser les convives, mais de leur donner envie. Le nom du plat, le dressage, la présentation, la sauce et les ingrédients comme lentilles, pois chiches ou haricots doivent être clairs et attractifs.</t>
  </si>
  <si>
    <t>Comment annoncer un plat végétal pour donner envie aux élèves de le goûter ?</t>
  </si>
  <si>
    <t>Réponse solide attendue : Communication positive ; Service / présentation / nom du plat ; Recette connue / adaptation ; Contexte restauration collective ; Argumentation / justification. La réponse doit rester concrète, compréhensible terrain et contenir assez de déclencheurs pour que le moteur valide les critères.</t>
  </si>
  <si>
    <t>COMMUNICATION_POSITIVE ; SERVICE_PRESENTATION ; RECETTE_FAMILIERE ; COLLECTIF ; ARGUMENTATION</t>
  </si>
  <si>
    <t>La communication doit donner envie de goûter le plat. Il faut présenter la recette de façon positive, avec un nom clair, une belle présentation et une référence connue comme chili, dhal, bolognaise ou curry. Il ne faut pas culpabiliser les convives.</t>
  </si>
  <si>
    <t>Convives</t>
  </si>
  <si>
    <t>Comment présenter un plat végétal sans donner l’impression de punir les convives ?</t>
  </si>
  <si>
    <t>Réponse solide attendue : Satisfaction / acceptabilité ; Communication positive ; Sources de protéines végétales ; Contexte restauration collective ; Argumentation / justification. La réponse doit rester concrète, reliée à la restauration collective et justifiée par au moins un exemple.</t>
  </si>
  <si>
    <t>Les convives doivent être au centre du choix de recette. Un plat végétal doit être équilibré, mais aussi bon, lisible, bien présenté et adapté aux habitudes du public. Les avis, la satisfaction et les retours assiette permettent de savoir si le plat fonctionne vraiment.</t>
  </si>
  <si>
    <t>SATISFACTION_ACCEPTABILITE ; COMMUNICATION_POSITIVE ; SOURCE_PROTEINES ; COLLECTIF ; ARGUMENTATION</t>
  </si>
  <si>
    <t>Les convives doivent être au centre de la réflexion. Un plat végétal doit être bon, bien présenté, clair et adapté au public. Les avis, la satisfaction, les refus, les non-goûts et les retours assiette permettent de savoir si la recette fonctionne.</t>
  </si>
  <si>
    <t>Coût portion</t>
  </si>
  <si>
    <t>Expliquez avec des mots simples ce que signifie le coût portion.</t>
  </si>
  <si>
    <t>Réponse solide attendue : Coût / prix / budget ; Argumentation / justification ; Sources de protéines végétales ; Plat complet / composition ; Contexte restauration collective. La réponse doit rester concrète, reliée à la restauration collective et justifiée par au moins un exemple.</t>
  </si>
  <si>
    <t>Le coût portion doit prendre en compte la matière première, le grammage, les achats, le temps de production, les pertes et les restes. Les légumineuses peuvent être intéressantes économiquement, mais seulement si la recette est acceptée et consommée par les convives.</t>
  </si>
  <si>
    <t>COUT ; ARGUMENTATION ; SOURCE_PROTEINES ; PLAT_COMPLET ; COLLECTIF</t>
  </si>
  <si>
    <t>Le coût portion dépend du prix des ingrédients, du grammage, des achats, du temps de préparation et des pertes. Les lentilles, pois chiches, haricots ou pois cassés peuvent être intéressants, mais il faut vérifier que le plat complet est accepté et consommé.</t>
  </si>
  <si>
    <t>Coût réel</t>
  </si>
  <si>
    <t>Pourquoi un plat végétal pas cher peut finalement coûter plus cher s’il est jeté ?</t>
  </si>
  <si>
    <t>Réponse solide attendue : Coût / prix / budget ; Gaspillage / retours assiette ; Satisfaction / acceptabilité ; Argumentation / justification ; Contexte restauration collective. La réponse doit rester concrète, compréhensible terrain et contenir assez de déclencheurs pour que le moteur valide les critères.</t>
  </si>
  <si>
    <t>Le coût réel inclut les achats, le prix portion, le temps de production, les pertes, les restes et la satisfaction. Un plat végétal moins cher à produire n’est pas rentable s’il est peu consommé ou s’il génère beaucoup de retour assiette.</t>
  </si>
  <si>
    <t>COUT ; GASPILLAGE_RESTES ; SATISFACTION_ACCEPTABILITE ; ARGUMENTATION ; COLLECTIF</t>
  </si>
  <si>
    <t>Le coût réel ne se limite pas au prix des ingrédients. Je regarde le coût portion, la matière, les achats, le budget, les pertes, les restes, la satisfaction et le retour assiette. Un plat rentable doit être consommé.</t>
  </si>
  <si>
    <t>Cuisine collective</t>
  </si>
  <si>
    <t>Proposez une idée de plat végétal facile à produire en grande quantité.</t>
  </si>
  <si>
    <t>En cuisine collective, un plat végétal doit être pensé pour de grandes quantités, le maintien au chaud, le self, le service et les convives. Les lentilles, pois chiches, haricots ou pois cassés peuvent fonctionner, mais la recette doit rester goûteuse, lisible, équilibrée et facile à servir.</t>
  </si>
  <si>
    <t>En cuisine collective, il faut penser aux grandes quantités, au self, au service et aux convives. Un plat à base de lentilles, pois chiches, haricots ou pois cassés doit être complet, avec légumineuse, céréale, légume et sauce, mais aussi bon, équilibré et facile à servir.</t>
  </si>
  <si>
    <t>Cuisson</t>
  </si>
  <si>
    <t>Explique pourquoi une mauvaise cuisson peut rendre des légumineuses désagréables à manger.</t>
  </si>
  <si>
    <t>Réponse solide attendue : Cuisson / tenue au chaud ; Plat complet / composition ; Argumentation / justification ; Sources de protéines végétales ; Contexte restauration collective. La réponse doit rester concrète, reliée à la restauration collective et justifiée par au moins un exemple.</t>
  </si>
  <si>
    <t>La cuisson doit être maîtrisée pour garder une bonne texture. Les légumineuses trop cuites deviennent farineuses, et les plats végétaux mal réchauffés peuvent sécher. Il faut contrôler cuisson, maintien au chaud, température, sauce et qualité après 45 minutes de service.</t>
  </si>
  <si>
    <t>CUISSON_TENUE ; PLAT_COMPLET ; ARGUMENTATION ; SOURCE_PROTEINES ; COLLECTIF</t>
  </si>
  <si>
    <t>La cuisson doit être bien contrôlée, surtout avec les légumineuses. Si les lentilles, pois chiches ou pois cassés sont trop cuits, la texture peut devenir farineuse. Je vérifie aussi le maintien au chaud, le réchauffage, la sauce et l’état du plat après 45 minutes de service.</t>
  </si>
  <si>
    <t>Cycle menu</t>
  </si>
  <si>
    <t>Pourquoi faut-il varier les sources végétales dans un cycle de menus ?</t>
  </si>
  <si>
    <t>Réponse solide attendue : Cycle de menus / diversification ; Sources de protéines végétales ; Argumentation / justification ; Plat complet / composition ; Contexte restauration collective. La réponse doit rester concrète, reliée à la restauration collective et justifiée par au moins un exemple.</t>
  </si>
  <si>
    <t>Le cycle de menu doit éviter la répétition. Il faut varier les sources de protéines végétales : lentilles, pois chiches, haricots, pois cassés, soja, tofu ou tempeh. La diversification améliore l’équilibre, l’acceptabilité et l’intérêt des convives.</t>
  </si>
  <si>
    <t>MENU_CYCLE ; SOURCE_PROTEINES ; ARGUMENTATION ; PLAT_COMPLET ; COLLECTIF</t>
  </si>
  <si>
    <t>Sur un cycle de menu, il faut varier les recettes pour éviter la répétition. On peut alterner lentilles, pois chiches, haricots, pois cassés, tofu ou soja. Les plats doivent rester complets, équilibrés, bien présentés et adaptés aux convives.</t>
  </si>
  <si>
    <t>Pourquoi faut-il varier lentilles, pois chiches, haricots et tofu dans le cycle des menus ?</t>
  </si>
  <si>
    <t>Réponse solide attendue : Cycle de menus / diversification ; Sources de protéines végétales ; Plat complet / composition ; Lecture nutritionnelle ; Argumentation / justification. La réponse doit rester concrète, compréhensible terrain et contenir assez de déclencheurs pour que le moteur valide les critères.</t>
  </si>
  <si>
    <t>MENU_CYCLE ; SOURCE_PROTEINES ; PLAT_COMPLET ; NUTRITION ; ARGUMENTATION</t>
  </si>
  <si>
    <t>Le cycle de menu doit varier les recettes pour éviter la répétition. Je peux utiliser lentilles, pois chiches, haricots, pois cassés, tofu ou soja. Il faut garder un plat complet avec légumineuse, céréale, légume, sauce et équilibre nutritionnel.</t>
  </si>
  <si>
    <t>Définition simple</t>
  </si>
  <si>
    <t>Expliquez avec vos mots pourquoi les lentilles, les pois chiches ou les haricots peuvent remplacer une partie de la viande dans un repas.</t>
  </si>
  <si>
    <t>Une protéine végétale vient d’aliments comme les lentilles, les pois chiches, les haricots ou les pois cassés. Elle peut remplacer une partie de la viande si le plat reste complet, avec une légumineuse, une céréale, un légume et une sauce. En collectivité, il faut penser au goût, aux convives, au self, au service et aux grandes quantités.</t>
  </si>
  <si>
    <t>Une protéine végétale peut venir des lentilles, des pois chiches, des haricots ou des pois cassés. Pour que la réponse soit complète, je ne fais pas seulement une liste : j’explique que ces aliments apportent des protéines, des fibres, du fer, de l’équilibre et de la satiété. Pour un vrai plat, je les associe avec une céréale, un légume et une sauce, en pensant au self, aux convives et aux grandes quantités.</t>
  </si>
  <si>
    <t>Diversification</t>
  </si>
  <si>
    <t>Citez trois façons différentes de proposer des protéines végétales sur une semaine.</t>
  </si>
  <si>
    <t>Réponse solide attendue : Cycle de menus / diversification ; Lecture nutritionnelle ; Sources de protéines végétales ; Exemples cités ; Argumentation / justification. La réponse doit rester concrète, reliée à la restauration collective et justifiée par au moins un exemple.</t>
  </si>
  <si>
    <t>La diversification permet d’éviter la lassitude. Il faut varier les légumineuses, les céréales, les sauces, les légumes et les recettes. Un cycle bien construit peut proposer lentilles, pois chiches, haricots, tofu ou soja sans donner l’impression de répétition.</t>
  </si>
  <si>
    <t>MENU_CYCLE ; NUTRITION ; SOURCE_PROTEINES ; EXEMPLES ; ARGUMENTATION</t>
  </si>
  <si>
    <t>La diversification évite de servir toujours le même plat végétal. Je peux varier les légumineuses, les céréales, les légumes, les sauces et les recettes. Par exemple : lentilles, pois chiches, haricots, tofu ou soja selon le menu.</t>
  </si>
  <si>
    <t>EHPAD</t>
  </si>
  <si>
    <t>Comment adapter un plat végétal pour une personne âgée ayant besoin d’une texture plus souple ?</t>
  </si>
  <si>
    <t>Réponse solide attendue : Texture / mâche ; Adaptation EHPAD / textures ; Sources de protéines végétales ; Argumentation / justification ; Plat complet / composition. La réponse doit rester concrète, reliée à la restauration collective et justifiée par au moins un exemple.</t>
  </si>
  <si>
    <t>En EHPAD, un plat végétal doit tenir compte de la texture, de la mastication, du goût et de la sécurité alimentaire. On peut prévoir une texture modifiée, mixée, onctueuse ou manger-main. La sauce, le moelleux, la température et l’équilibre nutritionnel sont essentiels.</t>
  </si>
  <si>
    <t>TEXTURE_MACHE ; EHPAD_TEXTURE ; SOURCE_PROTEINES ; ARGUMENTATION ; PLAT_COMPLET</t>
  </si>
  <si>
    <t>En EHPAD, il faut adapter le plat aux personnes âgées. La texture doit être moelleuse, mixée, onctueuse, modifiée ou en manger-main selon les besoins. Les protéines végétales doivent rester équilibrées, faciles à manger et servies avec assez de sauce.</t>
  </si>
  <si>
    <t>Comment adapter un plat végétal pour des résidents en EHPAD ?</t>
  </si>
  <si>
    <t>Réponse solide attendue : Adaptation EHPAD / textures ; Texture / mâche ; Sauce / moelleux ; Lecture nutritionnelle ; Hygiène / HACCP / sécurité sanitaire. La réponse doit rester concrète, compréhensible terrain et contenir assez de déclencheurs pour que le moteur valide les critères.</t>
  </si>
  <si>
    <t>EHPAD_TEXTURE ; TEXTURE_MACHE ; SAUCE_MOELLEUX ; NUTRITION ; HYGIENE_HACCP</t>
  </si>
  <si>
    <t>En EHPAD, il faut penser aux personnes âgées, à la texture modifiée, mixée, onctueuse ou manger-main. Le plat doit rester équilibré avec protéines, fibres, fer et satiété, tout en respectant l’hygiène, l’HACCP, les températures et la traçabilité.</t>
  </si>
  <si>
    <t>Équilibre</t>
  </si>
  <si>
    <t>Pourquoi ne suffit-il pas de retirer la viande pour créer un bon plat végétal ?</t>
  </si>
  <si>
    <t>Réponse solide attendue : Lecture nutritionnelle ; Sources de protéines végétales ; Argumentation / justification ; Plat complet / composition ; Contexte restauration collective. La réponse doit rester concrète, reliée à la restauration collective et justifiée par au moins un exemple.</t>
  </si>
  <si>
    <t>Un plat végétal équilibré doit apporter protéines végétales, fibres, fer, satiété et variété. L’association légumineuse, céréale, légume et sauce permet d’obtenir un plat plus complet. En collectivité, l’équilibre nutritionnel doit rester compatible avec le goût et l’acceptation des convives.</t>
  </si>
  <si>
    <t>NUTRITION ; SOURCE_PROTEINES ; ARGUMENTATION ; PLAT_COMPLET ; COLLECTIF</t>
  </si>
  <si>
    <t>Je dois montrer que je comprends l’équilibre d’un plat. Je parle de protéines, fibres, fer, satiété et nutrition. Je cite une protéine végétale comme lentilles, pois chiches, haricots ou pois cassés, puis je construis un plat complet avec légumineuse, céréale, légume et sauce.</t>
  </si>
  <si>
    <t>Étiquette</t>
  </si>
  <si>
    <t>Pourquoi une étiquette allergène doit-elle être simple, visible et exacte ?</t>
  </si>
  <si>
    <t>Réponse solide attendue : Information réglementaire / affichage ; Argumentation / justification ; Sources de protéines végétales ; Plat complet / composition ; Contexte restauration collective. La réponse doit rester concrète, reliée à la restauration collective et justifiée par au moins un exemple.</t>
  </si>
  <si>
    <t>L’étiquette doit indiquer clairement les allergènes, le nom du plat et les informations utiles avant service. Pour une recette végétale, il faut signaler soja, gluten, lupin ou blé si présents. Une information lisible évite les erreurs et sécurise la distribution.</t>
  </si>
  <si>
    <t>REGLEMENTAIRE_INFO ; ARGUMENTATION ; SOURCE_PROTEINES ; PLAT_COMPLET ; COLLECTIF</t>
  </si>
  <si>
    <t>L’étiquette doit donner les informations importantes avant le service. Elle doit indiquer le nom du plat et les allergènes comme soja, gluten, blé ou lupin si la recette en contient. Un affichage lisible protège les convives et évite les erreurs.</t>
  </si>
  <si>
    <t>Fautes terrain</t>
  </si>
  <si>
    <t>Que peut-on comprendre dans une réponse avec des fautes : "le tofu a pas de gout sans sauce" ?</t>
  </si>
  <si>
    <t>Réponse solide attendue : Allergène soja ; Goût / assaisonnement ; Sauce / moelleux ; Sources de protéines végétales ; Argumentation / justification. La réponse doit rester concrète, compréhensible terrain et contenir assez de déclencheurs pour que le moteur valide les critères.</t>
  </si>
  <si>
    <t>Les fautes fréquentes sont un plat trop sec, trop fade, mal signalé ou mal présenté. Il faut vérifier la sauce, l’assaisonnement, les allergènes comme le soja ou le gluten, la texture, la température et l’information donnée aux convives.</t>
  </si>
  <si>
    <t>ALLERGENE_SOJA ; GOUT_ASSAISONNEMENT ; SAUCE_MOELLEUX ; SOURCE_PROTEINES ; ARGUMENTATION</t>
  </si>
  <si>
    <t>Les fautes terrain les plus courantes sont un plat trop sec, trop fade, mal présenté ou avec un allergène mal signalé. S’il y a soja, tofu ou protéines de soja, il faut afficher l’allergène soja. Il faut aussi travailler la sauce et le goût.</t>
  </si>
  <si>
    <t>Fer</t>
  </si>
  <si>
    <t>Pourquoi faut-il penser au fer dans un repas végétal ?</t>
  </si>
  <si>
    <t>Les lentilles, pois chiches, haricots et pois cassés apportent du fer d’origine végétale. Pour valoriser cet apport, il faut construire un plat complet, lisible et consommé. La nutrition seule ne suffit pas : le goût, la sauce, la texture et la présentation comptent aussi.</t>
  </si>
  <si>
    <t>Les lentilles, pois chiches, haricots et pois cassés apportent du fer d’origine végétale. Pour que ce soit utile, il faut les intégrer dans un plat complet avec céréale, légume et sauce. La nutrition compte, mais le plat doit aussi être mangé par les convives.</t>
  </si>
  <si>
    <t>Fèves</t>
  </si>
  <si>
    <t>Expliquez comment les fèves peuvent être intégrées dans une recette collective.</t>
  </si>
  <si>
    <t>Les fèves peuvent enrichir un plat végétal grâce à leur apport en protéines végétales, fibres et fer. Elles doivent être intégrées dans une recette complète avec céréale, légume, sauce et assaisonnement. En collectivité, il faut aussi vérifier l’acceptabilité auprès des convives.</t>
  </si>
  <si>
    <t>Les fèves sont aussi une source de protéine végétale. Elles peuvent compléter un plat avec légumineuse, céréale, légume et sauce. En collectivité, il faut penser au goût, à la texture, aux convives et aux grandes quantités.</t>
  </si>
  <si>
    <t>Fibres</t>
  </si>
  <si>
    <t>Expliquez pourquoi les légumineuses apportent souvent plus de fibres qu’un plat carné classique.</t>
  </si>
  <si>
    <t>Réponse solide attendue : Lecture nutritionnelle ; Plat complet / composition ; Argumentation / justification ; Sources de protéines végétales ; Contexte restauration collective. La réponse doit rester concrète, reliée à la restauration collective et justifiée par au moins un exemple.</t>
  </si>
  <si>
    <t>Les légumineuses apportent naturellement des fibres, ce qui améliore la satiété et l’intérêt nutritionnel du plat. Il faut cependant veiller à l’acceptabilité, car un plat riche en fibres doit rester agréable, bien cuit, bien assaisonné et adapté au public servi.</t>
  </si>
  <si>
    <t>NUTRITION ; PLAT_COMPLET ; ARGUMENTATION ; SOURCE_PROTEINES ; COLLECTIF</t>
  </si>
  <si>
    <t>Les fibres sont importantes dans les légumineuses comme les lentilles, pois chiches, haricots ou pois cassés. Elles participent à la satiété et à l’équilibre du repas. Mais le plat doit aussi rester bon, bien cuit, bien assaisonné et adapté aux convives.</t>
  </si>
  <si>
    <t>Formation</t>
  </si>
  <si>
    <t>Expliquez ce que vous devriez vérifier sur une fiche technique de plat végétal.</t>
  </si>
  <si>
    <t>Réponse solide attendue : Organisation / production ; Sources de protéines végétales ; Contrôle qualité avant service ; Argumentation / justification ; Plat complet / composition. La réponse doit rester concrète, reliée à la restauration collective et justifiée par au moins un exemple.</t>
  </si>
  <si>
    <t>En formation, il faut expliquer la logique complète : choix de la protéine végétale, équilibre nutritionnel, sauce, texture, allergènes, coût, production et satisfaction des convives. L’objectif est que le jeune comprenne le lien entre recette, service et résultat terrain.</t>
  </si>
  <si>
    <t>ORGANISATION_PROD ; SOURCE_PROTEINES ; QUALITE ; ARGUMENTATION ; PLAT_COMPLET</t>
  </si>
  <si>
    <t>En formation, je dois comprendre toute la logique : choisir une protéine végétale, construire un plat complet, vérifier la sauce, la texture, le coût, les allergènes et la satisfaction. Le but est de relier la recette au vrai service terrain.</t>
  </si>
  <si>
    <t>Gaspillage</t>
  </si>
  <si>
    <t>Que pouvez vous proposer si un plat végétal revient souvent à la plonge presque intact ?</t>
  </si>
  <si>
    <t>Réponse solide attendue : Gaspillage / retours assiette ; Sources de protéines végétales ; Argumentation / justification ; Plat complet / composition ; Contexte restauration collective. La réponse doit rester concrète, reliée à la restauration collective et justifiée par au moins un exemple.</t>
  </si>
  <si>
    <t>Pour limiter le gaspillage, il faut suivre les restes, les pertes et le retour assiette. Si un plat végétal revient souvent non consommé, il faut analyser le goût, la texture, la sauce, la présentation et la quantité servie. Les avis des convives permettent ensuite de retravailler la recette.</t>
  </si>
  <si>
    <t>GASPILLAGE_RESTES ; SOURCE_PROTEINES ; ARGUMENTATION ; PLAT_COMPLET ; COLLECTIF</t>
  </si>
  <si>
    <t>Pour limiter le gaspillage, je regarde les restes, les pertes et le retour assiette. Si un plat avec lentilles, pois chiches, haricots ou pois cassés revient souvent non mangé, il faut chercher pourquoi : goût, sauce, texture, portion, présentation ou manque d’habitude des convives.</t>
  </si>
  <si>
    <t>Que proposez-vous si beaucoup de lentilles reviennent dans les assiettes au self ?</t>
  </si>
  <si>
    <t>Réponse solide attendue : Gaspillage / retours assiette ; Satisfaction / acceptabilité ; Texture / mâche ; Sauce / moelleux ; Test / mesure / indicateurs. La réponse doit rester concrète, compréhensible terrain et contenir assez de déclencheurs pour que le moteur valide les critères.</t>
  </si>
  <si>
    <t>GASPILLAGE_RESTES ; SATISFACTION_ACCEPTABILITE ; TEXTURE_MACHE ; SAUCE_MOELLEUX ; TEST_MESURE</t>
  </si>
  <si>
    <t>Pour comprendre le gaspillage, je regarde les restes, le retour assiette, les avis des convives et la satisfaction. Si le plat est trop sec, fade ou mal présenté, il faut retravailler la sauce, la texture, le goût et la portion.</t>
  </si>
  <si>
    <t>Goût</t>
  </si>
  <si>
    <t>Pourquoi un plat végétal doit-il être bien assaisonné pour être accepté par les convives ?</t>
  </si>
  <si>
    <t>Un plat végétal doit être travaillé au niveau du goût. Les lentilles, pois chiches ou haricots peuvent être bons, mais ils demandent un assaisonnement précis avec épices, aromates, marinade ou sauce. En collectivité, le goût conditionne directement la satisfaction, les avis des convives et le retour assiette.</t>
  </si>
  <si>
    <t>Un plat végétal doit avoir du goût pour être accepté. Les lentilles, pois chiches, haricots ou pois cassés doivent être bien assaisonnés avec des épices, des herbes, des aromates ou une marinade. Je pense aussi aux convives, car leur avis permet de mesurer la satisfaction et l’acceptabilité du plat.</t>
  </si>
  <si>
    <t>Goûts et non-goûts</t>
  </si>
  <si>
    <t>Comment tenir compte des aliments que les convives n’aiment pas dans un plat végétal ?</t>
  </si>
  <si>
    <t>Réponse solide attendue : Satisfaction / acceptabilité ; Goût / assaisonnement ; Non-goûts / refus ; Sources de protéines végétales ; Contexte restauration collective. La réponse doit rester concrète, reliée à la restauration collective et justifiée par au moins un exemple.</t>
  </si>
  <si>
    <t>Il faut distinguer les vrais non-goûts, les habitudes, les préférences et les refus liés à la présentation. Un plat végétal peut être amélioré par le goût, la sauce, le nom du plat, la communication et un test auprès des convives.</t>
  </si>
  <si>
    <t>SATISFACTION_ACCEPTABILITE ; GOUT_ASSAISONNEMENT ; NON_GOUTS ; SOURCE_PROTEINES ; COLLECTIF</t>
  </si>
  <si>
    <t>Il faut tenir compte des goûts et des non-goûts des convives. Certains refusent par habitude, préférence ou manque d’envie. Pour améliorer l’acceptabilité, je travaille le goût, l’assaisonnement, la sauce, la présentation et je demande les avis.</t>
  </si>
  <si>
    <t>Haricots</t>
  </si>
  <si>
    <t>Expliquez comment utiliser des haricots rouges dans un plat complet végétal.</t>
  </si>
  <si>
    <t>Réponse solide attendue : Plat complet / composition ; Sources de protéines végétales ; Argumentation / justification ; Contexte restauration collective ; Lecture nutritionnelle. La réponse doit rester concrète, reliée à la restauration collective et justifiée par au moins un exemple.</t>
  </si>
  <si>
    <t>Les haricots peuvent servir de base à un plat végétal complet. Ils apportent protéines végétales, fibres et satiété. En collectivité, il faut les cuisiner avec une céréale, un légume, une sauce et un assaisonnement suffisant pour éviter un plat sec ou monotone.</t>
  </si>
  <si>
    <t>PLAT_COMPLET ; SOURCE_PROTEINES ; ARGUMENTATION ; COLLECTIF ; NUTRITION</t>
  </si>
  <si>
    <t>Les haricots peuvent servir de base à un plat végétal complet. Ils apportent des protéines végétales, des fibres et de la satiété. Pour que le plat fonctionne au self, je les associe avec une céréale, un légume, une sauce et un bon assaisonnement.</t>
  </si>
  <si>
    <t>Hygiène</t>
  </si>
  <si>
    <t>Quelles règles d’hygiène doevez-vous garder en tête lors de la préparation d’un plat végétal ?</t>
  </si>
  <si>
    <t>Réponse solide attendue : Hygiène / HACCP / sécurité sanitaire ; Sources de protéines végétales ; Argumentation / justification ; Plat complet / composition ; Contexte restauration collective. La réponse doit rester concrète, reliée à la restauration collective et justifiée par au moins un exemple.</t>
  </si>
  <si>
    <t>La partie hygiène HACCP reste obligatoire pour un plat végétal. Il faut contrôler les températures, la traçabilité, le refroidissement, le maintien au chaud et le réchauffage. La sécurité sanitaire ne doit jamais être négligée, même sur une recette sans viande.</t>
  </si>
  <si>
    <t>HYGIENE_HACCP ; SOURCE_PROTEINES ; ARGUMENTATION ; PLAT_COMPLET ; COLLECTIF</t>
  </si>
  <si>
    <t>Même pour un plat végétal, je respecte l’hygiène, l’HACCP, la température, le refroidissement et la traçabilité. Il faut sécuriser la production, le maintien au chaud, le réchauffage et le service pour protéger les convives.</t>
  </si>
  <si>
    <t>Langage très simple</t>
  </si>
  <si>
    <t>Expliquez ce que vous pouvez proposer si un élève écrit : "le plat était sec et pas bon".</t>
  </si>
  <si>
    <t>Réponse solide attendue : Texture / mâche ; Goût / assaisonnement ; Sauce / moelleux ; Argumentation / justification ; Contexte restauration collective. La réponse doit rester concrète, compréhensible terrain et contenir assez de déclencheurs pour que le moteur valide les critères.</t>
  </si>
  <si>
    <t>Pour qu’un plat végétal marche, il doit être bon, pas sec et bien présenté. Il faut des lentilles, pois chiches ou haricots, mais aussi une sauce, du goût et une bonne texture. Si les convives n’aiment pas, il faut corriger la recette.</t>
  </si>
  <si>
    <t>TEXTURE_MACHE ; GOUT_ASSAISONNEMENT ; SAUCE_MOELLEUX ; ARGUMENTATION ; COLLECTIF</t>
  </si>
  <si>
    <t>Pour qu’un plat végétal marche, il doit être bon, pas sec, pas farineux et bien présenté. Il faut du goût, une sauce, une bonne texture et penser aux convives. Si le plat revient en retour assiette, il faut le corriger.</t>
  </si>
  <si>
    <t>Légumineuses</t>
  </si>
  <si>
    <t>Comparez lentilles et pois chiches pour une utilisation en restauration collective.</t>
  </si>
  <si>
    <t>Réponse solide attendue : Plat complet / composition ; Sources de protéines végétales ; Contexte restauration collective ; Argumentation / justification ; Lecture nutritionnelle. La réponse doit rester concrète, reliée à la restauration collective et justifiée par au moins un exemple.</t>
  </si>
  <si>
    <t>Les légumineuses comme les lentilles, pois chiches, haricots, pois cassés ou fèves sont de bonnes sources de protéines végétales, de fibres, de fer et de satiété. Pour obtenir un plat complet, il faut les associer à une céréale, un légume et une sauce.</t>
  </si>
  <si>
    <t>PLAT_COMPLET ; SOURCE_PROTEINES ; COLLECTIF ; ARGUMENTATION ; NUTRITION</t>
  </si>
  <si>
    <t>Les légumineuses comme les lentilles, pois chiches, haricots, pois cassés ou fèves sont de bonnes sources de protéines végétales. Pour faire un plat complet, je les associe avec une céréale, un légume et une sauce. Cela apporte protéines, fibres, fer, équilibre et satiété.</t>
  </si>
  <si>
    <t>Mâche</t>
  </si>
  <si>
    <t>Expliquez pourquoi la mâche doit être maîtrisée pour certains publics fragiles.</t>
  </si>
  <si>
    <t>Réponse solide attendue : Texture / mâche ; Argumentation / justification ; Sources de protéines végétales ; Plat complet / composition ; Contexte restauration collective. La réponse doit rester concrète, reliée à la restauration collective et justifiée par au moins un exemple.</t>
  </si>
  <si>
    <t>La mâche doit rester agréable. Un plat végétal ne doit pas être sec, pâteux ou farineux. La cuisson, la sauce, le maintien au chaud et le choix des légumineuses permettent de conserver une texture moelleuse et plus facile à accepter.</t>
  </si>
  <si>
    <t>TEXTURE_MACHE ; ARGUMENTATION ; SOURCE_PROTEINES ; PLAT_COMPLET ; COLLECTIF</t>
  </si>
  <si>
    <t>La mâche doit être agréable. Un plat végétal ne doit pas être trop sec, trop dur, pâteux ou farineux. Avec des lentilles, pois chiches, haricots ou pois cassés, il faut gérer la cuisson, la sauce et le moelleux pour que les convives le mangent.</t>
  </si>
  <si>
    <t>Matériel</t>
  </si>
  <si>
    <t>Quel matériel peut aider à produire une sauce ou une texture plus régulière pour un plat végétal ?</t>
  </si>
  <si>
    <t>Réponse solide attendue : Texture / mâche ; Sauce / moelleux ; Organisation / production ; Sources de protéines végétales ; Argumentation / justification. La réponse doit rester concrète, reliée à la restauration collective et justifiée par au moins un exemple.</t>
  </si>
  <si>
    <t>Le matériel doit être adapté à la recette et à la quantité produite. Une mauvaise organisation du poste ou du matériel peut dégrader la texture, la cuisson ou la sauce. La fiche technique doit préciser les besoins pour sécuriser la production.</t>
  </si>
  <si>
    <t>TEXTURE_MACHE ; SAUCE_MOELLEUX ; ORGANISATION_PROD ; SOURCE_PROTEINES ; ARGUMENTATION</t>
  </si>
  <si>
    <t>Le matériel doit être adapté à la quantité et à la recette. Il aide à réussir la cuisson, la texture, la sauce et le maintien au chaud. Avec des protéines végétales, une mauvaise organisation peut donner un plat sec, farineux ou mal présenté.</t>
  </si>
  <si>
    <t>Menu</t>
  </si>
  <si>
    <t>Imaginez un menu du midi avec une protéine végétale, un féculent, des légumes et une sauce.</t>
  </si>
  <si>
    <t>Réponse solide attendue : Sauce / moelleux ; Cycle de menus / diversification ; Plat complet / composition ; Sources de protéines végétales ; Argumentation / justification. La réponse doit rester concrète, reliée à la restauration collective et justifiée par au moins un exemple.</t>
  </si>
  <si>
    <t>Un menu végétal doit être varié sur la semaine pour éviter la répétition. Il faut alterner lentilles, pois chiches, haricots, pois cassés, tofu ou autres sources végétales. Le menu doit rester équilibré, diversifié, acceptable et adapté aux contraintes de production.</t>
  </si>
  <si>
    <t>SAUCE_MOELLEUX ; MENU_CYCLE ; PLAT_COMPLET ; SOURCE_PROTEINES ; ARGUMENTATION</t>
  </si>
  <si>
    <t>Dans un menu, il faut varier les plats végétaux pour éviter la répétition. On peut alterner lentilles, pois chiches, haricots, pois cassés, tofu ou soja. Chaque plat doit rester complet avec légumineuse, céréale, légume et sauce, tout en gardant du goût et du moelleux.</t>
  </si>
  <si>
    <t>Nom du plat</t>
  </si>
  <si>
    <t>Pourquoi le nom donné au plat peut influencer l’envie de goûter ?</t>
  </si>
  <si>
    <t>Réponse solide attendue : Communication positive ; Goût / assaisonnement ; Service / présentation / nom du plat ; Argumentation / justification ; Sources de protéines végétales. La réponse doit rester concrète, reliée à la restauration collective et justifiée par au moins un exemple.</t>
  </si>
  <si>
    <t>Le nom du plat influence l’envie de goûter. Il vaut mieux présenter une recette positive et appétissante, comme chili végétal ou curry de pois chiches, plutôt qu’un intitulé qui donne l’impression d’une restriction. La communication doit valoriser le plat.</t>
  </si>
  <si>
    <t>COMMUNICATION_POSITIVE ; GOUT_ASSAISONNEMENT ; SERVICE_PRESENTATION ; ARGUMENTATION ; SOURCE_PROTEINES</t>
  </si>
  <si>
    <t>Le nom du plat peut donner envie ou au contraire bloquer les convives. Il vaut mieux présenter une recette positive comme chili végétal, curry de pois chiches ou bolognaise de lentilles. Le nom, le goût et le dressage comptent beaucoup.</t>
  </si>
  <si>
    <t>Organisation</t>
  </si>
  <si>
    <t>Comment organiser le travail si un plat végétal demande beaucoup d’épluchage ou de préparation ?</t>
  </si>
  <si>
    <t>Réponse solide attendue : Organisation / production ; Sources de protéines végétales ; Argumentation / justification ; Plat complet / composition ; Contexte restauration collective. La réponse doit rester concrète, reliée à la restauration collective et justifiée par au moins un exemple.</t>
  </si>
  <si>
    <t>L’organisation est indispensable pour réussir un plat végétal en collectivité. Il faut prévoir les achats, le stockage, le matériel, la fiche technique, les temps de cuisson, la sauce et le contrôle avant service. Sans organisation, la qualité devient irrégulière.</t>
  </si>
  <si>
    <t>ORGANISATION_PROD ; SOURCE_PROTEINES ; ARGUMENTATION ; PLAT_COMPLET ; COLLECTIF</t>
  </si>
  <si>
    <t>L’organisation est importante pour réussir un plat végétal. Il faut prévoir les achats, le matériel, la fiche technique, les temps de cuisson, la sauce et le contrôle qualité. Sinon, le plat peut être sec, mal servi ou irrégulier.</t>
  </si>
  <si>
    <t>Plat complet</t>
  </si>
  <si>
    <t>Expliquez ce qu’il faut ajouter à des légumineuses pour obtenir un repas végétal complet et équilibré.</t>
  </si>
  <si>
    <t>Réponse solide attendue : Lecture nutritionnelle ; Plat complet / composition ; Sources de protéines végétales ; Argumentation / justification ; Contexte restauration collective. La réponse doit rester concrète, reliée à la restauration collective et justifiée par au moins un exemple.</t>
  </si>
  <si>
    <t>Un plat végétal complet doit associer une légumineuse, une céréale, un légume et une sauce. Les lentilles, pois chiches, haricots ou pois cassés apportent des protéines végétales, des fibres, du fer et de la satiété. La sauce améliore le moelleux, le goût et l’acceptabilité au self ou au service.</t>
  </si>
  <si>
    <t>NUTRITION ; PLAT_COMPLET ; SOURCE_PROTEINES ; ARGUMENTATION ; COLLECTIF</t>
  </si>
  <si>
    <t>Pour faire un plat végétal complet, je ne mets pas seulement une légumineuse. J’associe par exemple lentilles, pois chiches, haricots ou pois cassés avec une céréale, un légume et une sauce. Comme ça, le plat apporte des protéines, des fibres, du fer, de l’équilibre et de la satiété, tout en restant plus agréable au self ou au service.</t>
  </si>
  <si>
    <t>Plat familier</t>
  </si>
  <si>
    <t>Pourquoi transformer une recette connue en version végétale peut aider les convives à l’accepter ?</t>
  </si>
  <si>
    <t>Réponse solide attendue : Satisfaction / acceptabilité ; Sources de protéines végétales ; Contexte restauration collective ; Recette connue / adaptation ; Argumentation / justification. La réponse doit rester concrète, reliée à la restauration collective et justifiée par au moins un exemple.</t>
  </si>
  <si>
    <t>Un plat végétal est plus facilement accepté lorsqu’il reprend une recette connue. Chili, dhal, bolognaise végétale, curry ou sauce tomate rassurent les convives. On garde une base familière tout en intégrant des légumineuses ou des protéines végétales.</t>
  </si>
  <si>
    <t>SATISFACTION_ACCEPTABILITE ; SOURCE_PROTEINES ; COLLECTIF ; RECETTE_FAMILIERE ; ARGUMENTATION</t>
  </si>
  <si>
    <t>Un plat végétal passe mieux quand il ressemble à une recette connue. Un chili, un dhal, une bolognaise végétale ou un curry rassure les convives. On peut y intégrer lentilles, pois chiches ou haricots avec une sauce et un bon assaisonnement.</t>
  </si>
  <si>
    <t>Pois cassés</t>
  </si>
  <si>
    <t>Proposez une amélioration pour une purée de pois cassés trop sèche.</t>
  </si>
  <si>
    <t>Réponse solide attendue : Texture / mâche ; Sources de protéines végétales ; Argumentation / justification ; Plat complet / composition ; Contexte restauration collective. La réponse doit rester concrète, reliée à la restauration collective et justifiée par au moins un exemple.</t>
  </si>
  <si>
    <t>Les pois cassés sont intéressants pour leur apport en protéines végétales, fibres et satiété. Ils demandent une cuisson maîtrisée, car ils peuvent vite devenir farineux. Une sauce, des aromates et une association avec céréale et légume rendent le plat plus complet et plus agréable.</t>
  </si>
  <si>
    <t>TEXTURE_MACHE ; SOURCE_PROTEINES ; ARGUMENTATION ; PLAT_COMPLET ; COLLECTIF</t>
  </si>
  <si>
    <t>Les pois cassés sont intéressants pour les protéines végétales, les fibres et la satiété. Il faut bien gérer la cuisson, car ils peuvent devenir farineux. Avec une sauce, une céréale et un légume, on peut obtenir un plat plus complet et plus agréable.</t>
  </si>
  <si>
    <t>Portion</t>
  </si>
  <si>
    <t>Pourquoi la quantité servie doit-elle être adaptée pour limiter le gaspillage ?</t>
  </si>
  <si>
    <t>Réponse solide attendue : Coût / prix / budget ; Gaspillage / retours assiette ; Argumentation / justification ; Sources de protéines végétales ; Plat complet / composition. La réponse doit rester concrète, reliée à la restauration collective et justifiée par au moins un exemple.</t>
  </si>
  <si>
    <t>La portion doit être adaptée au public, au coût, à la satiété et au retour assiette. Une portion trop importante augmente les restes, tandis qu’une portion trop faible peut nuire à l’équilibre du repas. Il faut ajuster avec les observations terrain.</t>
  </si>
  <si>
    <t>COUT ; GASPILLAGE_RESTES ; ARGUMENTATION ; SOURCE_PROTEINES ; PLAT_COMPLET</t>
  </si>
  <si>
    <t>La portion doit être adaptée au public, au coût et à la satiété. Une portion trop grosse augmente le gaspillage et le retour assiette. Une portion trop petite peut déséquilibrer le repas. Il faut donc observer les convives et les restes.</t>
  </si>
  <si>
    <t>Prix</t>
  </si>
  <si>
    <t>Pourquoi le plat le moins cher à l’achat n’est pas toujours le plus intéressant ?</t>
  </si>
  <si>
    <t>Le prix d’un plat végétal ne se limite pas au coût matière. Il faut comparer le prix des portions, les achats, le temps de préparation, le rendement, les pertes, la main-d’œuvre et le retour assiette. Un plat économique doit aussi être réellement consommé.</t>
  </si>
  <si>
    <t>Pour parler du prix, je ne regarde pas seulement la matière première. Je prends aussi en compte le coût, le prix de la portion, les achats, le budget, le temps de production, les pertes et le gaspillage. Un plat végétal doit être économique, mais aussi consommé par les convives.</t>
  </si>
  <si>
    <t>Production</t>
  </si>
  <si>
    <t>Pourquoi le temps de préparation peut poser problème en cuisine collective ?</t>
  </si>
  <si>
    <t>Réponse solide attendue : Organisation / production ; Contexte restauration collective ; Argumentation / justification ; Sources de protéines végétales ; Plat complet / composition. La réponse doit rester concrète, reliée à la restauration collective et justifiée par au moins un exemple.</t>
  </si>
  <si>
    <t>La production demande une organisation claire : fiche technique, matériel, poste, temps, cuisson, refroidissement, maintien au chaud et contrôle qualité. Un plat végétal en grande quantité doit être anticipé pour garder goût, texture, sécurité sanitaire et régularité au service.</t>
  </si>
  <si>
    <t>ORGANISATION_PROD ; COLLECTIF ; ARGUMENTATION ; SOURCE_PROTEINES ; PLAT_COMPLET</t>
  </si>
  <si>
    <t>En production, il faut de l’organisation, du matériel adapté, une fiche technique claire et du temps. Pour un plat végétal en grande quantité, je dois prévoir la cuisson, la sauce, la texture, le service et les attentes des convives.</t>
  </si>
  <si>
    <t>Protéines</t>
  </si>
  <si>
    <t>Expliquez pourquoi un plat végétal doit contenir une vraie source de protéines.</t>
  </si>
  <si>
    <t>Les protéines végétales peuvent venir des lentilles, pois chiches, haricots, pois cassés, fèves, soja, tofu ou tempeh. Pour remplacer une partie de la viande, il faut raisonner en plat complet, avec céréale, légume, sauce, assaisonnement et bonne acceptabilité au service.</t>
  </si>
  <si>
    <t>Les protéines végétales peuvent venir des lentilles, pois chiches, haricots, pois cassés, tofu ou soja. Pour remplacer une partie de la viande, je ne cite pas seulement des aliments : j’explique comment faire un plat complet, équilibré et accepté au self.</t>
  </si>
  <si>
    <t>Protéines texturées</t>
  </si>
  <si>
    <t>Comment utiliser des protéines de soja texturées dans une sauce bolognaise végétale ?</t>
  </si>
  <si>
    <t>Réponse solide attendue : Allergène soja ; Texture / mâche ; Sauce / moelleux ; Sources de protéines végétales ; Recette connue / adaptation. La réponse doit rester concrète, reliée à la restauration collective et justifiée par au moins un exemple.</t>
  </si>
  <si>
    <t>Les protéines de soja texturées doivent être réhydratées, assaisonnées et servies avec une sauce pour éviter une texture sèche. Elles déclenchent l’allergène soja et doivent être clairement signalées. Elles fonctionnent bien dans des recettes connues comme chili, bolognaise, curry ou sauce tomate.</t>
  </si>
  <si>
    <t>ALLERGENE_SOJA ; TEXTURE_MACHE ; SAUCE_MOELLEUX ; SOURCE_PROTEINES ; RECETTE_FAMILIERE</t>
  </si>
  <si>
    <t>Les protéines de soja texturées doivent être bien réhydratées, assaisonnées et servies avec une sauce. Sinon, la texture peut être sèche ou farineuse. Il faut aussi afficher l’allergène soja et partir d’une recette connue comme chili, dhal, bolognaise ou curry.</t>
  </si>
  <si>
    <t>Question courte</t>
  </si>
  <si>
    <t>Pourquoi une sauce aide un plat de lentilles au self ?</t>
  </si>
  <si>
    <t>Réponse solide attendue : Sauce / moelleux ; Texture / mâche ; Goût / assaisonnement ; Contexte restauration collective ; Argumentation / justification. La réponse doit rester concrète, compréhensible terrain et contenir assez de déclencheurs pour que le moteur valide les critères.</t>
  </si>
  <si>
    <t>Une sauce nappante apporte humidite, liaison et moelleux pendant le service. La texture et la mache doivent rester moelleuses, pas farineuses ni seches. Le gout doit être travaillé avec assaisonnement, epice, aromate ou marinade. En collectivite, il faut penser au self, au service, aux convives et à la grande quantite. parce que la réponse doit expliquer la cause, la conséquence et l'amélioration possible.</t>
  </si>
  <si>
    <t>SAUCE_MOELLEUX ; TEXTURE_MACHE ; GOUT_ASSAISONNEMENT ; COLLECTIF ; ARGUMENTATION</t>
  </si>
  <si>
    <t>Pour réussir un plat végétal, je pense au goût, à la sauce, à la texture et aux convives. Il faut éviter un plat sec, farineux ou fade, surtout au self ou en grande quantité.</t>
  </si>
  <si>
    <t>Pourquoi le nom du plat compte quand on sert un plat végétal ?</t>
  </si>
  <si>
    <t>Réponse solide attendue : Service / présentation / nom du plat ; Communication positive ; Satisfaction / acceptabilité ; Non-goûts / refus ; Argumentation / justification. La réponse doit rester concrète, compréhensible terrain et contenir assez de déclencheurs pour que le moteur valide les critères.</t>
  </si>
  <si>
    <t>Le service, le self, le dressage, la presentation et le nom du plat doivent donner envie. La communication doit presenter le plat de façon positive, donner envie et éviter de culpabiliser. Il faut mesurer la satisfaction, l'acceptabilite, les avis et le retour des convives. Il faut distinguer refus, non gout, habitude, preference et public concerné. parce que la réponse doit expliquer la cause, la conséquence et l'amélioration possible.</t>
  </si>
  <si>
    <t>SERVICE_PRESENTATION ; COMMUNICATION_POSITIVE ; SATISFACTION_ACCEPTABILITE ; NON_GOUTS ; ARGUMENTATION</t>
  </si>
  <si>
    <t>Au self, le plat doit donner envie grâce à son nom, sa présentation et son dressage. Je prends aussi en compte les avis, la satisfaction, les refus, les non-goûts et les habitudes des convives.</t>
  </si>
  <si>
    <t>Pourquoi un plat aux haricots rouges doit aussi avoir légumes, céréales et sauce ?</t>
  </si>
  <si>
    <t>Réponse solide attendue : Plat complet / composition ; Sources de protéines végétales ; Lecture nutritionnelle ; Sauce / moelleux ; Argumentation / justification. La réponse doit rester concrète, compréhensible terrain et contenir assez de déclencheurs pour que le moteur valide les critères.</t>
  </si>
  <si>
    <t>Je construirais un plat complet avec legumineuse, cereale, legume et sauce. La source de proteine vegetale peut être lentille, pois chiche, haricot ou pois casse. La lecture nutrition porte sur proteine, fibres, fer, equilibre et satiete. Une sauce nappante apporte humidite, liaison et moelleux pendant le service. parce que la réponse doit expliquer la cause, la conséquence et l'amélioration possible.</t>
  </si>
  <si>
    <t>PLAT_COMPLET ; SOURCE_PROTEINES ; NUTRITION ; SAUCE_MOELLEUX ; ARGUMENTATION</t>
  </si>
  <si>
    <t>Un plat végétal complet doit associer légumineuse, céréale, légume et sauce. Je cite des protéines végétales comme lentilles, pois chiches, haricots ou pois cassés, et je parle aussi de fibres, fer, équilibre et satiété.</t>
  </si>
  <si>
    <t>Que faut-il faire si les élèves ne veulent pas goûter un plat au tofu ?</t>
  </si>
  <si>
    <t>Réponse solide attendue : Allergène soja ; Non-goûts / refus ; Goût / assaisonnement ; Communication positive ; Test / mesure / indicateurs. La réponse doit rester concrète, compréhensible terrain et contenir assez de déclencheurs pour que le moteur valide les critères.</t>
  </si>
  <si>
    <t>Si la recette contient soja, tofu, proteines de soja ou PST, l'allergene soja doit être affiché. Il faut distinguer refus, non gout, habitude, preference et public concerné. Le gout doit être travaillé avec assaisonnement, epice, aromate ou marinade. La communication doit presenter le plat de façon positive, donner envie et éviter de culpabiliser. Je proposerais un test avec indicateur, protocole, suivi, peser les restes et mesurer les avis.</t>
  </si>
  <si>
    <t>ALLERGENE_SOJA ; NON_GOUTS ; GOUT_ASSAISONNEMENT ; COMMUNICATION_POSITIVE ; TEST_MESURE</t>
  </si>
  <si>
    <t>Si la recette contient du soja, du tofu ou des protéines de soja, il faut afficher l’allergène soja. Il faut aussi tenir compte des goûts, des refus, de l’assaisonnement, de la communication et des retours des convives.</t>
  </si>
  <si>
    <t>Comment éviter de refaire toujours les mêmes recettes avec lentilles ?</t>
  </si>
  <si>
    <t>Réponse solide attendue : Cycle de menus / diversification ; Sources de protéines végétales ; Exemples cités ; Recette connue / adaptation ; Argumentation / justification. La réponse doit rester concrète, compréhensible terrain et contenir assez de déclencheurs pour que le moteur valide les critères.</t>
  </si>
  <si>
    <t xml:space="preserve"> Le cycle de menu doit varier sur la semaine, avec diversification et sans repetition. La source de proteine vegetale peut être lentille, pois chiche, haricot ou pois casse. Exemple : lentilles, pois chiche, haricot, tofu ou soja selon la recette. On sécurise avec une recette connue : chili, dhal, bolognaise, curry ou sauce tomate. parce que la réponse doit expliquer la cause, la conséquence et l'amélioration possible.</t>
  </si>
  <si>
    <t>MENU_CYCLE ; SOURCE_PROTEINES ; EXEMPLES ; RECETTE_FAMILIERE ; ARGUMENTATION</t>
  </si>
  <si>
    <t>Sur un cycle de menu, il faut varier les recettes et éviter la répétition. On peut utiliser lentilles, pois chiches, haricots, tofu ou soja dans des recettes connues comme chili, dhal, bolognaise ou curry.</t>
  </si>
  <si>
    <t>Recette connue</t>
  </si>
  <si>
    <t>Proposez une version végétale d’un plat connu pour améliorer l’acceptation.</t>
  </si>
  <si>
    <t>Réponse solide attendue : Recette connue / adaptation ; Sources de protéines végétales ; Plat complet / composition ; Goût / assaisonnement ; Service / présentation / nom du plat. La réponse doit rester concrète, compréhensible terrain et contenir assez de déclencheurs pour que le moteur valide les critères.</t>
  </si>
  <si>
    <t>Une recette connue rassure les convives et facilite l’acceptation. Chili, dhal, bolognaise végétale, curry ou sauce tomate permettent d’intégrer des lentilles, pois chiches, haricots ou protéines végétales sans rupture trop brutale avec les habitudes alimentaires.</t>
  </si>
  <si>
    <t>RECETTE_FAMILIERE ; SOURCE_PROTEINES ; PLAT_COMPLET ; GOUT_ASSAISONNEMENT ; SERVICE_PRESENTATION</t>
  </si>
  <si>
    <t>Une recette connue aide les convives à accepter un plat végétal. Un chili, un dhal, une bolognaise végétale ou un curry permet d’utiliser lentilles, pois chiches ou haricots avec une sauce, du goût et une présentation rassurante.</t>
  </si>
  <si>
    <t>Recette fade</t>
  </si>
  <si>
    <t>Un dhal manque de goût : que pouvez-vous modifier dans la recette ?</t>
  </si>
  <si>
    <t>Réponse solide attendue : Goût / assaisonnement ; Recette connue / adaptation ; Argumentation / justification ; Sources de protéines végétales ; Plat complet / composition. La réponse doit rester concrète, reliée à la restauration collective et justifiée par au moins un exemple.</t>
  </si>
  <si>
    <t>Un plat végétal fade risque d’être refusé, même s’il est équilibré. Il faut renforcer l’assaisonnement avec épices, aromates, marinade ou sauce. Le nom du plat, la présentation et une recette connue peuvent aussi améliorer l’envie de goûter.</t>
  </si>
  <si>
    <t>GOUT_ASSAISONNEMENT ; RECETTE_FAMILIERE ; ARGUMENTATION ; SOURCE_PROTEINES ; PLAT_COMPLET</t>
  </si>
  <si>
    <t>Une recette végétale fade risque de revenir en retour assiette. Il faut travailler le goût avec assaisonnement, épices, herbes, aromates ou marinade. Une recette connue comme chili, dhal, bolognaise ou curry aide aussi les convives à accepter le plat.</t>
  </si>
  <si>
    <t>Recette farineuse</t>
  </si>
  <si>
    <t>Une préparation aux légumineuses a une texture farineuse : que pouvez-vous contrôler ?</t>
  </si>
  <si>
    <t>Réponse solide attendue : Texture / mâche ; Plat complet / composition ; Contrôle qualité avant service ; Argumentation / justification ; Sources de protéines végétales. La réponse doit rester concrète, reliée à la restauration collective et justifiée par au moins un exemple.</t>
  </si>
  <si>
    <t>Une texture farineuse vient souvent d’une cuisson trop poussée, d’un manque de sauce ou d’un mauvais maintien au chaud. Il faut contrôler la mâche, le moelleux, la température et la sauce avant service pour obtenir un plat plus agréable.</t>
  </si>
  <si>
    <t>TEXTURE_MACHE ; PLAT_COMPLET ; QUALITE ; ARGUMENTATION ; SOURCE_PROTEINES</t>
  </si>
  <si>
    <t>Une texture farineuse peut venir d’une mauvaise cuisson, d’un manque de sauce ou d’un maintien au chaud trop long. Avant service, je contrôle la texture, la sauce, la température et la qualité du plat pour éviter un résultat sec ou désagréable.</t>
  </si>
  <si>
    <t>Recette sèche</t>
  </si>
  <si>
    <t>Un chili végétal est jugé sec : quelles corrections proposez-vous ?</t>
  </si>
  <si>
    <t>Réponse solide attendue : Texture / mâche ; Sources de protéines végétales ; Recette connue / adaptation ; Argumentation / justification ; Plat complet / composition. La réponse doit rester concrète, reliée à la restauration collective et justifiée par au moins un exemple.</t>
  </si>
  <si>
    <t>Une recette végétale sèche sera mal acceptée. Pour corriger cela, il faut travailler la sauce, le moelleux, la cuisson et la tenue au chaud. Des recettes connues comme chili, dhal, curry, bolognaise végétale ou sauce tomate sécurisent mieux l’acceptation.</t>
  </si>
  <si>
    <t>TEXTURE_MACHE ; SOURCE_PROTEINES ; RECETTE_FAMILIERE ; ARGUMENTATION ; PLAT_COMPLET</t>
  </si>
  <si>
    <t>Si une recette végétale est sèche, elle sera moins appréciée. Il faut ajouter une sauce, garder du moelleux et choisir une recette connue comme chili, dhal, bolognaise végétale ou curry. Les légumineuses doivent rester agréables à manger.</t>
  </si>
  <si>
    <t>Réchauffage</t>
  </si>
  <si>
    <t>Expliquez ce qui peut changer dans un plat végétal après réchauffage.</t>
  </si>
  <si>
    <t>Réponse solide attendue : Cuisson / tenue au chaud ; Sources de protéines végétales ; Argumentation / justification ; Plat complet / composition ; Contexte restauration collective. La réponse doit rester concrète, reliée à la restauration collective et justifiée par au moins un exemple.</t>
  </si>
  <si>
    <t>Le réchauffage doit remettre le plat à bonne température sans le dessécher. Les légumineuses et les sauces peuvent épaissir ou coller si le réchauffage est mal maîtrisé. Il faut contrôler température, texture, sauce et qualité avant service.</t>
  </si>
  <si>
    <t>CUISSON_TENUE ; SOURCE_PROTEINES ; ARGUMENTATION ; PLAT_COMPLET ; COLLECTIF</t>
  </si>
  <si>
    <t>Le réchauffage doit remettre le plat à bonne température sans le dessécher. Les lentilles, pois chiches, haricots ou pois cassés peuvent épaissir ou devenir pâteux. Je vérifie la cuisson, la sauce, la texture et la qualité avant service.</t>
  </si>
  <si>
    <t>Refroidissement</t>
  </si>
  <si>
    <t>Pourquoi faut-il respecter les températures même pour un plat sans viande ?</t>
  </si>
  <si>
    <t>Réponse solide attendue : Cuisson / tenue au chaud ; Hygiène / HACCP / sécurité sanitaire ; Argumentation / justification ; Sources de protéines végétales ; Plat complet / composition. La réponse doit rester concrète, reliée à la restauration collective et justifiée par au moins un exemple.</t>
  </si>
  <si>
    <t>Le refroidissement doit respecter les règles HACCP. Il faut maîtriser la température, la durée, la traçabilité et les conditions de stockage. Pour un plat végétal en liaison froide, le réchauffage doit ensuite préserver la texture, la sauce et la sécurité sanitaire.</t>
  </si>
  <si>
    <t>CUISSON_TENUE ; HYGIENE_HACCP ; ARGUMENTATION ; SOURCE_PROTEINES ; PLAT_COMPLET</t>
  </si>
  <si>
    <t>En refroidissement, il faut respecter l’HACCP, les températures, la traçabilité et les délais. Si le plat est réchauffé plus tard, je vérifie aussi qu’il garde sa sauce, sa texture et son moelleux après remise en température.</t>
  </si>
  <si>
    <t>Restes</t>
  </si>
  <si>
    <t>Expliquez ce que les restes dans les assiettes peuvent apprendre au cuisinier.</t>
  </si>
  <si>
    <t>Réponse solide attendue : Gaspillage / retours assiette ; Plat complet / composition ; Argumentation / justification ; Sources de protéines végétales ; Contexte restauration collective. La réponse doit rester concrète, reliée à la restauration collective et justifiée par au moins un exemple.</t>
  </si>
  <si>
    <t>Les restes donnent une information concrète sur l’acceptabilité du plat. Si les lentilles, pois chiches ou haricots reviennent souvent en retour assiette, il faut vérifier le goût, la sauce, la texture, la portion et la présentation. Le suivi des pertes aide à améliorer la recette.</t>
  </si>
  <si>
    <t>GASPILLAGE_RESTES ; PLAT_COMPLET ; ARGUMENTATION ; SOURCE_PROTEINES ; COLLECTIF</t>
  </si>
  <si>
    <t>Les restes montrent si le plat a été accepté ou non. Si beaucoup de lentilles, pois chiches, haricots ou pois cassés reviennent en retour assiette, il faut revoir la sauce, le goût, la texture, la portion ou la présentation au self.</t>
  </si>
  <si>
    <t>Satisfaction</t>
  </si>
  <si>
    <t>Comment pouvez-vous savoir si les convives ont apprécié un plat végétal ?</t>
  </si>
  <si>
    <t>Réponse solide attendue : Satisfaction / acceptabilité ; Sources de protéines végétales ; Contexte restauration collective ; Argumentation / justification ; Plat complet / composition. La réponse doit rester concrète, reliée à la restauration collective et justifiée par au moins un exemple.</t>
  </si>
  <si>
    <t>La satisfaction des convives se mesure avec les avis, les retours terrain, les restes et l’acceptabilité du plat. Un plat végétal peut être équilibré sur le plan nutritionnel, mais s’il est sec, fade ou mal présenté, il sera moins consommé. Il faut donc croiser nutrition, goût, texture et retour assiette.</t>
  </si>
  <si>
    <t>SATISFACTION_ACCEPTABILITE ; SOURCE_PROTEINES ; COLLECTIF ; ARGUMENTATION ; PLAT_COMPLET</t>
  </si>
  <si>
    <t>Pour savoir si un plat végétal fonctionne, il faut demander l’avis des convives et regarder la satisfaction, l’acceptabilité et les retours assiette. Même si le plat est équilibré avec protéine végétale, fibres, fer et satiété, il doit aussi être bon, bien présenté et adapté au self ou au service.</t>
  </si>
  <si>
    <t>Sauce</t>
  </si>
  <si>
    <t>Donnez un exemple de plat végétal qui serait meilleur avec une sauce et expliquez pourquoi.</t>
  </si>
  <si>
    <t>Réponse solide attendue : Sauce / moelleux ; Sources de protéines végétales ; Argumentation / justification ; Plat complet / composition ; Contexte restauration collective. La réponse doit rester concrète, reliée à la restauration collective et justifiée par au moins un exemple.</t>
  </si>
  <si>
    <t>La sauce joue un rôle important dans un plat végétal. Elle apporte humidité, liaison, goût et moelleux pendant le service. Avec des lentilles, pois chiches, haricots ou pois cassés, une sauce nappante évite une texture sèche et rend le plat plus agréable pour les convives.</t>
  </si>
  <si>
    <t>SAUCE_MOELLEUX ; SOURCE_PROTEINES ; ARGUMENTATION ; PLAT_COMPLET ; COLLECTIF</t>
  </si>
  <si>
    <t>La sauce aide beaucoup à réussir un plat végétal. Elle apporte de l’humidité, du moelleux et du goût, surtout avec des légumineuses comme les lentilles, les pois chiches, les haricots ou les pois cassés. Pour un plat complet, je pense à associer légumineuse, céréale, légume et sauce, surtout en grande quantité.</t>
  </si>
  <si>
    <t>Sauce et goût</t>
  </si>
  <si>
    <t>Expliquez le rôle d’une sauce dans l’acceptation d’un plat à base de légumineuses.</t>
  </si>
  <si>
    <t>Réponse solide attendue : Sauce / moelleux ; Goût / assaisonnement ; Plat complet / composition ; Argumentation / justification ; Sources de protéines végétales. La réponse doit rester concrète, reliée à la restauration collective et justifiée par au moins un exemple.</t>
  </si>
  <si>
    <t>La sauce et le goût sont deux leviers majeurs pour réussir un plat végétal. Une sauce nappante apporte humidité, liaison et moelleux, tandis que les épices, aromates ou marinades renforcent l’acceptabilité. Sans cela, le plat peut sembler sec ou fade.</t>
  </si>
  <si>
    <t>SAUCE_MOELLEUX ; GOUT_ASSAISONNEMENT ; PLAT_COMPLET ; ARGUMENTATION ; SOURCE_PROTEINES</t>
  </si>
  <si>
    <t>La sauce et le goût sont deux points essentiels. La sauce apporte humidité et moelleux, et l’assaisonnement apporte du goût avec épices, herbes ou marinade. Avec des légumineuses, cela évite un plat sec, fade ou peu accepté.</t>
  </si>
  <si>
    <t>Self</t>
  </si>
  <si>
    <t>Que pouvez-vous observer au self pour savoir si un plat végétal fonctionne ?</t>
  </si>
  <si>
    <t>Réponse solide attendue : Service / présentation / nom du plat ; Sources de protéines végétales ; Contexte restauration collective ; Argumentation / justification ; Plat complet / composition. La réponse doit rester concrète, reliée à la restauration collective et justifiée par au moins un exemple.</t>
  </si>
  <si>
    <t>Au self, le plat végétal doit être lisible, chaud, bien présenté et facile à servir. Le nom du plat, la sauce, le dressage et l’aspect visuel influencent le choix des convives. Il faut penser grande quantité, maintien au chaud et retour assiette.</t>
  </si>
  <si>
    <t>SERVICE_PRESENTATION ; SOURCE_PROTEINES ; COLLECTIF ; ARGUMENTATION ; PLAT_COMPLET</t>
  </si>
  <si>
    <t>Au self, le plat doit être visible, clair et appétissant. La présentation, le nom du plat, le dressage, la sauce et la température donnent envie ou non. Il faut aussi penser aux grandes quantités, aux convives et au retour assiette.</t>
  </si>
  <si>
    <t>Service</t>
  </si>
  <si>
    <t>Pourquoi le dressage et la présentation peuvent influencer l’acceptation d’un plat végétal ?</t>
  </si>
  <si>
    <t>Réponse solide attendue : Service / présentation / nom du plat ; Sources de protéines végétales ; Argumentation / justification ; Plat complet / composition ; Contexte restauration collective. La réponse doit rester concrète, reliée à la restauration collective et justifiée par au moins un exemple.</t>
  </si>
  <si>
    <t>Au service, le plat végétal doit donner envie. Le dressage, le nom du plat, la présentation, la sauce et la température influencent directement l’acceptabilité. En self ou en grande quantité, un plat bien pensé sera plus facilement goûté et consommé.</t>
  </si>
  <si>
    <t>SERVICE_PRESENTATION ; SOURCE_PROTEINES ; ARGUMENTATION ; PLAT_COMPLET ; COLLECTIF</t>
  </si>
  <si>
    <t>Au service ou au self, le plat doit donner envie. La présentation, le dressage, le nom du plat, la sauce et la température comptent beaucoup. Même avec des lentilles, pois chiches ou haricots, le plat doit être clair, complet et agréable pour les convives.</t>
  </si>
  <si>
    <t>Sources végétales</t>
  </si>
  <si>
    <t>Citez quatre aliments végétaux riches en protéines et expliquez comment on pourrait les cuisiner en collectivité.</t>
  </si>
  <si>
    <t>Réponse solide attendue : Sources de protéines végétales ; Contexte restauration collective ; Exemples cités ; Argumentation / justification ; Plat complet / composition. La réponse doit rester concrète, reliée à la restauration collective et justifiée par au moins un exemple.</t>
  </si>
  <si>
    <t>Les principales sources de protéines végétales sont les lentilles, pois chiches, haricots, pois cassés, fèves, soja, tofu, tempeh ou protéines de soja texturées. En cuisine collective, il ne suffit pas de les citer : il faut expliquer comment les cuisiner, les assaisonner, les servir et les rendre acceptables pour les convives.</t>
  </si>
  <si>
    <t>SOURCE_PROTEINES ; COLLECTIF ; EXEMPLES ; ARGUMENTATION ; PLAT_COMPLET</t>
  </si>
  <si>
    <t>Je peux citer plusieurs sources de protéines végétales comme les lentilles, les pois chiches, les haricots, les pois cassés, le tofu ou le soja. Mais je dois aussi expliquer comment les utiliser dans un plat complet avec légumineuse, céréale, légume et sauce, surtout en collectivité où il faut penser au service, au self, aux convives et aux grandes quantités.</t>
  </si>
  <si>
    <t>Tempeh</t>
  </si>
  <si>
    <t>Expliquee ce que vous devez vérifier avant de proposer du tempeh à des convives.</t>
  </si>
  <si>
    <t>Réponse solide attendue : Allergène soja ; Satisfaction / acceptabilité ; Sources de protéines végétales ; Contexte restauration collective ; Contrôle qualité avant service. La réponse doit rester concrète, reliée à la restauration collective et justifiée par au moins un exemple.</t>
  </si>
  <si>
    <t>Le tempeh est une protéine végétale à base de soja fermenté. Il doit être signalé comme allergène soja. En cuisine collective, il faut tester son goût, sa texture, son coût et son acceptabilité avant de l’intégrer largement dans un cycle de menus.</t>
  </si>
  <si>
    <t>ALLERGENE_SOJA ; SATISFACTION_ACCEPTABILITE ; SOURCE_PROTEINES ; COLLECTIF ; QUALITE</t>
  </si>
  <si>
    <t>Le tempeh vient du soja, donc il faut afficher l’allergène soja. Avant de le servir en grande quantité, il faut vérifier le goût, la texture, la satisfaction des convives et l’acceptabilité. Un contrôle qualité avant service permet d’éviter un plat sec ou mal compris.</t>
  </si>
  <si>
    <t>Tenue au chaud</t>
  </si>
  <si>
    <t>Pourquoi faut-il vérifier un plat végétal après maintien au chaud avant le service ?</t>
  </si>
  <si>
    <t>Réponse solide attendue : Texture / mâche ; Cuisson / tenue au chaud ; Service / présentation / nom du plat ; Sources de protéines végétales ; Contrôle qualité avant service. La réponse doit rester concrète, reliée à la restauration collective et justifiée par au moins un exemple.</t>
  </si>
  <si>
    <t>La tenue au chaud doit préserver la texture, la sauce et la température du plat. Après 45 minutes, un plat à base de légumineuses peut sécher ou devenir pâteux. Il faut donc contrôler le maintien au chaud, le moelleux, la température et la présentation avant et pendant le service.</t>
  </si>
  <si>
    <t>TEXTURE_MACHE ; CUISSON_TENUE ; SERVICE_PRESENTATION ; SOURCE_PROTEINES ; QUALITE</t>
  </si>
  <si>
    <t>Pendant la tenue au chaud, il faut vérifier que le plat ne sèche pas et garde une bonne texture. Les légumineuses doivent rester moelleuses, pas farineuses. Avant le service, je contrôle la cuisson, la température, la sauce, la présentation et la qualité du plat.</t>
  </si>
  <si>
    <t>Que faut-il vérifier si un plat aux pois chiches devient sec après 45 minutes au chaud ?</t>
  </si>
  <si>
    <t>Réponse solide attendue : Cuisson / tenue au chaud ; Texture / mâche ; Sauce / moelleux ; Contrôle qualité avant service ; Sources de protéines végétales. La réponse doit rester concrète, compréhensible terrain et contenir assez de déclencheurs pour que le moteur valide les critères.</t>
  </si>
  <si>
    <t>CUISSON_TENUE ; TEXTURE_MACHE ; SAUCE_MOELLEUX ; QUALITE ; SOURCE_PROTEINES</t>
  </si>
  <si>
    <t>Pendant la tenue au chaud, je vérifie que le plat garde sa température, sa sauce, son moelleux et sa texture. Après 45 minutes, un plat végétal peut sécher. Un contrôle qualité avant service permet d’éviter ce problème.</t>
  </si>
  <si>
    <t>Test convives</t>
  </si>
  <si>
    <t>Proposez une méthode simple pour tester un nouveau plat végétal auprès d’un petit groupe.</t>
  </si>
  <si>
    <t>Réponse solide attendue : Satisfaction / acceptabilité ; Test / mesure / indicateurs ; Sources de protéines végétales ; Contexte restauration collective ; Argumentation / justification. La réponse doit rester concrète, reliée à la restauration collective et justifiée par au moins un exemple.</t>
  </si>
  <si>
    <t>Un test convives permet de mesurer l’acceptabilité réelle d’un plat végétal. Il faut prévoir un indicateur, un protocole simple, le suivi des restes, la pesée du retour assiette et la collecte des avis. Ces données servent à améliorer la recette.</t>
  </si>
  <si>
    <t>SATISFACTION_ACCEPTABILITE ; TEST_MESURE ; SOURCE_PROTEINES ; COLLECTIF ; ARGUMENTATION</t>
  </si>
  <si>
    <t>Un test convives permet de voir si le plat fonctionne vraiment. Je peux mesurer la satisfaction, peser les restes, regarder le retour assiette et suivre un indicateur. Cela permet de corriger la recette au lieu de se baser seulement sur une impression.</t>
  </si>
  <si>
    <t>Texture</t>
  </si>
  <si>
    <t>Expliquez pourquoi la texture d’un plat végétal est importante au self ou en restauration collective.</t>
  </si>
  <si>
    <t>Réponse solide attendue : Texture / mâche ; Service / présentation / nom du plat ; Sources de protéines végétales ; Contexte restauration collective ; Argumentation / justification. La réponse doit rester concrète, reliée à la restauration collective et justifiée par au moins un exemple.</t>
  </si>
  <si>
    <t>La texture est essentielle pour qu’un plat végétal soit accepté. Les légumineuses doivent rester moelleuses, ni farineuses ni sèches. Une bonne sauce, une cuisson maîtrisée et un dressage correct améliorent la mâche, la présentation et l’envie de goûter le plat au self ou au service.</t>
  </si>
  <si>
    <t>TEXTURE_MACHE ; SERVICE_PRESENTATION ; SOURCE_PROTEINES ; COLLECTIF ; ARGUMENTATION</t>
  </si>
  <si>
    <t>La texture est très importante dans un plat végétal. Il ne faut pas que ce soit trop sec, trop farineux ou pâteux. Avec des lentilles, pois chiches, haricots ou pois cassés, il faut garder du moelleux, une bonne mâche, une sauce suffisante et une présentation qui donne envie au self ou au service.</t>
  </si>
  <si>
    <t>Tofu</t>
  </si>
  <si>
    <t>Pourquoi le tofu doit-il être mariné, assaisonné ou accompagné pour être mieux accepté ?</t>
  </si>
  <si>
    <t>Réponse solide attendue : Allergène soja ; Goût / assaisonnement ; Sources de protéines végétales ; Argumentation / justification ; Plat complet / composition. La réponse doit rester concrète, reliée à la restauration collective et justifiée par au moins un exemple.</t>
  </si>
  <si>
    <t>Le tofu est une source de protéine végétale issue du soja. Il doit être signalé comme allergène soja. Pour être accepté, il faut le mariner, l’assaisonner ou l’intégrer dans une recette connue avec sauce, légumes et céréales, car nature il peut sembler fade.</t>
  </si>
  <si>
    <t>ALLERGENE_SOJA ; GOUT_ASSAISONNEMENT ; SOURCE_PROTEINES ; ARGUMENTATION ; PLAT_COMPLET</t>
  </si>
  <si>
    <t>Le tofu est une protéine végétale à base de soja, donc l’allergène soja doit être affiché. Pour qu’il soit meilleur, il faut l’assaisonner, le mariner ou le servir avec une sauce. Il peut entrer dans un plat complet avec légume, céréale et légumineuse.</t>
  </si>
  <si>
    <t>Viande et végétal</t>
  </si>
  <si>
    <t>Pourquoi faut-il éviter d’opposer les personnes qui mangent de la viande et celles qui mangent végétal ?</t>
  </si>
  <si>
    <t>Réponse solide attendue : Communication positive ; Sources de protéines végétales ; Argumentation / justification ; Plat complet / composition ; Contexte restauration collective. La réponse doit rester concrète, reliée à la restauration collective et justifiée par au moins un exemple.</t>
  </si>
  <si>
    <t>L’objectif n’est pas de supprimer brutalement la viande, mais d’introduire des protéines végétales de manière acceptable. Les lentilles, pois chiches ou haricots peuvent remplacer une partie de la viande si le plat reste complet, goûteux, bien présenté et compréhensible pour les convives.</t>
  </si>
  <si>
    <t>COMMUNICATION_POSITIVE ; SOURCE_PROTEINES ; ARGUMENTATION ; PLAT_COMPLET ; COLLECTIF</t>
  </si>
  <si>
    <t>Le but n’est pas forcément d’enlever toute la viande d’un coup. On peut introduire des protéines végétales comme les lentilles, pois chiches, haricots ou pois cassés dans des plats complets, bien présentés et bien assaisonnés pour donner envie aux convives.</t>
  </si>
  <si>
    <t xml:space="preserve">Professionnel  </t>
  </si>
  <si>
    <t>Construisez une méthode d’évaluation de l’acceptabilité d’une alternative végétale en restauration collective.</t>
  </si>
  <si>
    <t>Pour vérifier l’acceptabilité, je demande l’avis des convives, je regarde la satisfaction, les restes et le retour assiette. Un test avec indicateur permet de savoir si la recette doit être gardée, modifiée ou retravaillée.</t>
  </si>
  <si>
    <t>Achats</t>
  </si>
  <si>
    <t>Analysez les critères d’achat d’une protéine végétale : disponibilité, régularité, prix, origine et contraintes allergènes.</t>
  </si>
  <si>
    <t>Réponse solide attendue : Coût / prix / budget ; Approvisionnement / achats ; Sources de protéines végétales ; Argumentation / justification ; Plat complet / composition. La réponse doit rester concrète, reliée à la restauration collective et justifiée par au moins un exemple.</t>
  </si>
  <si>
    <t>Les achats doivent tenir compte du prix, de la disponibilité, du stockage, de l’origine locale, du fournisseur et du rendement. Les lentilles, pois chiches, haricots ou pois cassés peuvent être intéressants, mais il faut vérifier leur usage réel en production.</t>
  </si>
  <si>
    <t>COUT ; APPRO_ACHATS ; SOURCE_PROTEINES ; ARGUMENTATION ; PLAT_COMPLET</t>
  </si>
  <si>
    <t>Pour les achats, je regarde le prix, la disponibilité, le stockage, l’origine locale et l’approvisionnement. Les lentilles, pois chiches, haricots ou pois cassés doivent être adaptés au budget, à la production et au plat complet prévu.</t>
  </si>
  <si>
    <t>Élaborez une procédure de contrôle allergène pour les recettes contenant soja, gluten, lupin ou fruits à coque.</t>
  </si>
  <si>
    <t>Réponse solide attendue : Allergène soja ; Allergène gluten / seitan ; Allergène lupin ; Sources de protéines végétales ; Contrôle qualité avant service. La réponse doit rester concrète, reliée à la restauration collective et justifiée par au moins un exemple.</t>
  </si>
  <si>
    <t xml:space="preserve"> Allergènes : Si la recette contient soja, tofu, proteines de soja ou PST, l'allergene soja doit être affiché. Si on utilise gluten, seitan ou ble, il faut une information claire et une alternative sans gluten. Le lupin est un allergene à signaler sur l'affichage ou l'etiquette. La source de proteine vegetale peut être lentille, pois chiche, haricot ou pois casse. Avant service, je ferais un controle qualite avec grille, vérifier texture, sauce et temperature.</t>
  </si>
  <si>
    <t>ALLERGENE_SOJA ; ALLERGENE_GLUTEN_SEITAN ; ALLERGENE_LUPIN ; SOURCE_PROTEINES ; QUALITE</t>
  </si>
  <si>
    <t>Si la recette contient soja, tofu, protéines de soja, gluten, blé, seitan ou lupin, il faut le signaler clairement. Avant service, je vérifie aussi l’affichage, l’étiquette et le contrôle qualité pour sécuriser les convives.</t>
  </si>
  <si>
    <t>Alternative allergène</t>
  </si>
  <si>
    <t>Proposez une solution lorsque le plat végétal contient gluten ou soja et qu’un convive est allergique.</t>
  </si>
  <si>
    <t>Réponse solide attendue : Allergène soja ; Allergène gluten / seitan ; Satisfaction / acceptabilité ; Sources de protéines végétales ; Contexte restauration collective. La réponse doit rester concrète, reliée à la restauration collective et justifiée par au moins un exemple.</t>
  </si>
  <si>
    <t>Quand une recette contient soja, gluten, blé, seitan ou lupin, il faut signaler l’allergène et prévoir si possible une alternative. L’objectif est de sécuriser les convives sans improvisation au moment du service.</t>
  </si>
  <si>
    <t>ALLERGENE_SOJA ; ALLERGENE_GLUTEN_SEITAN ; SATISFACTION_ACCEPTABILITE ; SOURCE_PROTEINES ; COLLECTIF</t>
  </si>
  <si>
    <t>Quand un plat contient du soja, du tofu, des protéines de soja, du gluten, du blé ou du seitan, il faut prévenir et prévoir une alternative si possible. L’objectif est de sécuriser les convives concernés.</t>
  </si>
  <si>
    <t>Amélioration continue</t>
  </si>
  <si>
    <t>Construisez un plan d’action après un test négatif : recette, texture, sauce, communication, portion et mesure.</t>
  </si>
  <si>
    <t>Réponse solide attendue : Coût / prix / budget ; Communication positive ; Texture / mâche ; Sauce / moelleux ; Test / mesure / indicateurs. La réponse doit rester concrète, reliée à la restauration collective et justifiée par au moins un exemple.</t>
  </si>
  <si>
    <t>L’amélioration continue consiste à tester, mesurer, corriger puis stabiliser la recette. On observe les restes, les avis, la texture, la sauce, le goût, le coût et la production. Ensuite, on ajuste la fiche technique et le service.</t>
  </si>
  <si>
    <t>COUT ; COMMUNICATION_POSITIVE ; TEXTURE_MACHE ; SAUCE_MOELLEUX ; TEST_MESURE</t>
  </si>
  <si>
    <t>L’amélioration continue consiste à tester, mesurer puis corriger. Je regarde le coût, la communication, la texture, la sauce, les restes et les avis. Ensuite, j’améliore la recette pour qu’elle soit mieux acceptée.</t>
  </si>
  <si>
    <t>Professionnel</t>
  </si>
  <si>
    <t>Amélioration recette</t>
  </si>
  <si>
    <t>Proposez un plan d’action pour une galette végétale trop friable et mal acceptée.</t>
  </si>
  <si>
    <t>Réponse solide attendue : Décision / arbitrage ; Texture / mâche ; Satisfaction / acceptabilité ; Goût / assaisonnement ; Service / présentation / nom du plat. La réponse doit rester concrète, compréhensible terrain et contenir assez de déclencheurs pour que le moteur valide les critères.</t>
  </si>
  <si>
    <t>Pour améliorer une recette végétale, il faut agir sur le goût, la texture, la sauce, la présentation, le nom du plat et la portion. Les avis des convives et le retour assiette indiquent si la modification est efficace.</t>
  </si>
  <si>
    <t>DECISION_ARBITRAGE ; TEXTURE_MACHE ; SATISFACTION_ACCEPTABILITE ; GOUT_ASSAISONNEMENT ; SERVICE_PRESENTATION</t>
  </si>
  <si>
    <t>Pour améliorer une recette, je regarde les avis, la satisfaction, la texture, le goût, la sauce, la présentation et le retour assiette. Ensuite, je décide si je maintiens le plat, si je le retravaille ou si je fais un plan d’action.</t>
  </si>
  <si>
    <t>Approvisionnement</t>
  </si>
  <si>
    <t>Comparez l’approvisionnement en lentilles locales, tofu industriel et protéines texturées.</t>
  </si>
  <si>
    <t>Réponse solide attendue : Allergène soja ; Texture / mâche ; Approvisionnement / achats ; Sources de protéines végétales ; Argumentation / justification. La réponse doit rester concrète, reliée à la restauration collective et justifiée par au moins un exemple.</t>
  </si>
  <si>
    <t>L’approvisionnement doit être fiable, régulier et compatible avec le budget. Il faut vérifier achat, disponibilité, stockage, fournisseur, origine locale et coût. Le choix des protéines végétales doit rester réaliste pour une production en grande quantité.</t>
  </si>
  <si>
    <t>ALLERGENE_SOJA ; TEXTURE_MACHE ; APPRO_ACHATS ; SOURCE_PROTEINES ; ARGUMENTATION</t>
  </si>
  <si>
    <t>Pour l’approvisionnement, je vérifie les achats, le stockage, la disponibilité, l’origine locale et le fournisseur. Si la recette contient soja, tofu ou protéines de soja, je pense aussi à afficher l’allergène soja.</t>
  </si>
  <si>
    <t>Analysez un achat local de féverole ou de pois chiches pour la restauration collective.</t>
  </si>
  <si>
    <t>Réponse solide attendue : Approvisionnement / achats ; Coût / prix / budget ; Sources de protéines végétales ; Organisation / production ; Test / mesure / indicateurs. La réponse doit rester concrète, compréhensible terrain et contenir assez de déclencheurs pour que le moteur valide les critères.</t>
  </si>
  <si>
    <t xml:space="preserve"> Approvisionnement : L'approvisionnement dépend de l'achat, de la disponibilite, du stockage, de l'origine locale et du fournisseur. Je comparerais cout, prix, budget, portion, matiere, achat et temps réel. La source de proteine vegetale peut être lentille, pois chiche, haricot ou pois casse. La production demande organisation, materiel, fiche technique, temps et poste clair. Je proposerais un test avec indicateur, protocole, suivi, peser les restes et mesurer les avis.</t>
  </si>
  <si>
    <t>APPRO_ACHATS ; COUT ; SOURCE_PROTEINES ; ORGANISATION_PROD ; TEST_MESURE</t>
  </si>
  <si>
    <t>L’approvisionnement doit être fiable et adapté à la production. Je regarde les achats, le stockage, l’origine locale, la disponibilité, le coût, le fournisseur et les quantités. Les protéines végétales doivent rester réalistes pour le service.</t>
  </si>
  <si>
    <t>Approvisionnement pratique</t>
  </si>
  <si>
    <t>Comparez lentilles sèches, appertisées et surgelées pour une cuisine centrale.</t>
  </si>
  <si>
    <t>Réponse solide attendue : Approvisionnement / achats ; Coût / prix / budget ; Organisation / production ; Cuisson / tenue au chaud ; Contrôle qualité avant service. La réponse doit rester concrète, compréhensible terrain et contenir assez de déclencheurs pour que le moteur valide les critères.</t>
  </si>
  <si>
    <t>L’approvisionnement pratique dépend du fournisseur, de la disponibilité, du stockage, du prix, de l’origine et de la régularité. Il faut choisir des protéines végétales compatibles avec les volumes, les fiches techniques et les contraintes de production.</t>
  </si>
  <si>
    <t>APPRO_ACHATS ; COUT ; ORGANISATION_PROD ; CUISSON_TENUE ; QUALITE</t>
  </si>
  <si>
    <t>Réponse jeune CFA sur approvisionnement pratique : Je regarde l'achat, l'approvisionnement, le stockage, l'origine locale et la disponibilite. Je regarde le cout, le prix de la portion, la matiere, l'achat et le budget. En production, il faut de l'organisation, le materiel, la fiche technique et le temps. Je vérifie cuisson, maintien au chaud, rechauffage et si ça sèche après 45 minutes. Avant service, je fais un controle qualite avec une grille et je vérifie le plat.</t>
  </si>
  <si>
    <t>Arbitrage</t>
  </si>
  <si>
    <t>Analysez un cas où le plat végétal est nutritionnellement correct mais peu apprécié par les convives.</t>
  </si>
  <si>
    <t>Réponse solide attendue : Satisfaction / acceptabilité ; Lecture nutritionnelle ; Sources de protéines végétales ; Contexte restauration collective ; Décision / arbitrage. La réponse doit rester concrète, reliée à la restauration collective et justifiée par au moins un exemple.</t>
  </si>
  <si>
    <t>L’arbitrage consiste à comparer nutrition, coût, production, satisfaction et gaspillage. Un plat végétal peut être intéressant, mais il doit rester accepté, maîtrisé en cuisine et consommé par les convives. La décision doit rester terrain.</t>
  </si>
  <si>
    <t>SATISFACTION_ACCEPTABILITE ; NUTRITION ; SOURCE_PROTEINES ; COLLECTIF ; DECISION_ARBITRAGE</t>
  </si>
  <si>
    <t>Un arbitrage consiste à comparer plusieurs points : nutrition, coût, satisfaction, convives, production et gaspillage. Je peux ensuite décider de garder le plat, de le modifier ou de le retravailler.</t>
  </si>
  <si>
    <t>Décidez si une recette végétale doit être maintenue, retravaillée ou retirée après test.</t>
  </si>
  <si>
    <t>Réponse solide attendue : Décision / arbitrage ; Test / mesure / indicateurs ; Satisfaction / acceptabilité ; Gaspillage / retours assiette ; Coût / prix / budget. La réponse doit rester concrète, compréhensible terrain et contenir assez de déclencheurs pour que le moteur valide les critères.</t>
  </si>
  <si>
    <t xml:space="preserve"> Arbitrage : La decision peut être maintenir, retravailler ou faire un plan d action d'amelioration continue. Je proposerais un test avec indicateur, protocole, suivi, peser les restes et mesurer les avis. Il faut mesurer la satisfaction, l'acceptabilite, les avis et le retour des convives. Je suivrais le gaspillage, les reste, le retour assiette et les pertes. Je comparerais cout, prix, budget, portion, matiere, achat et temps réel.</t>
  </si>
  <si>
    <t>DECISION_ARBITRAGE ; TEST_MESURE ; SATISFACTION_ACCEPTABILITE ; GASPILLAGE_RESTES ; COUT</t>
  </si>
  <si>
    <t>Pour arbitrer, je regarde les avis des convives, la satisfaction, les restes, le gaspillage, le coût, le budget et les indicateurs. Ensuite, je décide si on maintient, si on retravaille ou si on met en place un plan d’action.</t>
  </si>
  <si>
    <t>Argumentaire service</t>
  </si>
  <si>
    <t>Rédigez les points que l’équipe de service peut donner pour présenter simplement un plat végétal.</t>
  </si>
  <si>
    <t>Réponse solide attendue : Communication positive ; Service / présentation / nom du plat ; Sources de protéines végétales ; Argumentation / justification ; Plat complet / composition. La réponse doit rester concrète, reliée à la restauration collective et justifiée par au moins un exemple.</t>
  </si>
  <si>
    <t>L’argumentaire de service doit être simple et positif. Il faut présenter le plat par son goût, sa recette, sa sauce, ses ingrédients et son intérêt nutritionnel, sans donner l’impression d’une contrainte ou d’une suppression de viande.</t>
  </si>
  <si>
    <t>COMMUNICATION_POSITIVE ; SERVICE_PRESENTATION ; SOURCE_PROTEINES ; ARGUMENTATION ; PLAT_COMPLET</t>
  </si>
  <si>
    <t>Au service, il faut expliquer simplement le plat de manière positive. Je parle du goût, de la sauce, des ingrédients et de l’équilibre, sans culpabiliser. Le but est de donner envie aux convives de goûter.</t>
  </si>
  <si>
    <t>Analysez l’impact de l’assaisonnement sur l’acceptation d’un plat à base de légumineuses.</t>
  </si>
  <si>
    <t>Réponse solide attendue : Goût / assaisonnement ; Plat complet / composition ; Argumentation / justification ; Sources de protéines végétales ; Contexte restauration collective. La réponse doit rester concrète, reliée à la restauration collective et justifiée par au moins un exemple.</t>
  </si>
  <si>
    <t>GOUT_ASSAISONNEMENT ; PLAT_COMPLET ; ARGUMENTATION ; SOURCE_PROTEINES ; COLLECTIF</t>
  </si>
  <si>
    <t>L’assaisonnement donne du goût au plat végétal. J’utilise épices, herbes, aromates, marinade ou sauce. Avec des lentilles, pois chiches, haricots ou pois cassés, cela rend le plat plus agréable pour les convives.</t>
  </si>
  <si>
    <t>Association céréales légumineuses</t>
  </si>
  <si>
    <t>Analysez l’intérêt d’associer céréales et légumineuses dans un menu collectif.</t>
  </si>
  <si>
    <t>L’association céréale et légumineuse permet de construire un plat végétal plus complet. Par exemple, riz et lentilles, semoule et pois chiches, blé et haricots ou pâtes et lentilles. Il faut ajouter légumes, sauce et assaisonnement pour améliorer l’acceptabilité.</t>
  </si>
  <si>
    <t>MENU_CYCLE ; PLAT_COMPLET ; ARGUMENTATION ; SOURCE_PROTEINES ; COLLECTIF</t>
  </si>
  <si>
    <t>Associer une céréale et une légumineuse permet de construire un plat végétal plus complet. Par exemple, riz et lentilles, semoule et pois chiches ou haricots et céréales. J’ajoute aussi un légume et une sauce.</t>
  </si>
  <si>
    <t>Budget annuel</t>
  </si>
  <si>
    <t>Analysez l’impact d’un plan protéines végétales sur budget, achats et cycle de menus.</t>
  </si>
  <si>
    <t>Réponse solide attendue : Coût / prix / budget ; Approvisionnement / achats ; Cycle de menus / diversification ; Sources de protéines végétales ; Organisation / production. La réponse doit rester concrète, compréhensible terrain et contenir assez de déclencheurs pour que le moteur valide les critères.</t>
  </si>
  <si>
    <t>Le budget annuel doit intégrer les achats, la disponibilité, le stockage, le coût portion, la main-d’œuvre, les pertes et la fréquence des plats végétaux dans le cycle de menu. Une recette doit être soutenable sur la durée.</t>
  </si>
  <si>
    <t>COUT ; APPRO_ACHATS ; MENU_CYCLE ; SOURCE_PROTEINES ; ORGANISATION_PROD</t>
  </si>
  <si>
    <t>Réponse jeune CFA sur budget annuel : Je regarde le cout, le prix de la portion, la matiere, l'achat et le budget. Je regarde l'achat, l'approvisionnement, le stockage, l'origine locale et la disponibilite. Sur le cycle de menu, il faut varier chaque semaine et éviter la repetition. Je cite une proteine vegetale comme lentille, pois chiche, haricot ou pois casse. En production, il faut de l'organisation, le materiel, la fiche technique et le temps.</t>
  </si>
  <si>
    <t>Rédigez une recommandation de communication pour valoriser un plat végétal sans discours moralisateur.</t>
  </si>
  <si>
    <t xml:space="preserve"> Communication : La communication doit presenter le plat de façon positive, donner envie et éviter de culpabiliser. La source de proteine vegetale peut être lentille, pois chiche, haricot ou pois casse. parce que la réponse doit expliquer la cause, la conséquence et l'amélioration possible. Je construirais un plat complet avec legumineuse, cereale, legume et sauce. En collectivite, il faut penser au self, au service, aux convives et à la grande quantite.</t>
  </si>
  <si>
    <t>Pour bien communiquer, je présente le plat végétal de façon positive. Je parle du goût, de la recette, de la sauce et des ingrédients, sans culpabiliser les convives. Le but est de donner envie de goûter.</t>
  </si>
  <si>
    <t>Coût global</t>
  </si>
  <si>
    <t>Expliquez pourquoi le coût portion doit être analysé avec le temps de main-d’œuvre, les pertes et la satisfaction.</t>
  </si>
  <si>
    <t>Réponse solide attendue : Coût / prix / budget ; Gaspillage / retours assiette ; Satisfaction / acceptabilité ; Argumentation / justification ; Sources de protéines végétales. La réponse doit rester concrète, reliée à la restauration collective et justifiée par au moins un exemple.</t>
  </si>
  <si>
    <t>Le coût global comprend les achats, la matière, le temps de production, la main-d’œuvre, les pertes, les restes et l’acceptabilité. Une recette végétale doit donc être évaluée sur le budget, mais aussi sur la consommation réelle par les convives.</t>
  </si>
  <si>
    <t>COUT ; GASPILLAGE_RESTES ; SATISFACTION_ACCEPTABILITE ; ARGUMENTATION ; SOURCE_PROTEINES</t>
  </si>
  <si>
    <t>Le coût global comprend le coût portion, la matière, les achats, le budget, les pertes, les restes et la satisfaction des convives. Un plat végétal doit être économique, mais aussi bon et réellement mangé.</t>
  </si>
  <si>
    <t>Cycle long</t>
  </si>
  <si>
    <t>Proposez une diversification sur plusieurs semaines entre lentilles, haricots, pois chiches, soja, tofu et pois cassés.</t>
  </si>
  <si>
    <t>Réponse solide attendue : Allergène soja ; Cycle de menus / diversification ; Sources de protéines végétales ; Argumentation / justification ; Plat complet / composition. La réponse doit rester concrète, reliée à la restauration collective et justifiée par au moins un exemple.</t>
  </si>
  <si>
    <t>Sur un cycle long, il faut varier les recettes végétales pour éviter la lassitude. On peut alterner lentilles, pois chiches, haricots, pois cassés, soja, tofu ou autres sources végétales. Le suivi des retours permet d’ajuster les menus.</t>
  </si>
  <si>
    <t>ALLERGENE_SOJA ; MENU_CYCLE ; SOURCE_PROTEINES ; ARGUMENTATION ; PLAT_COMPLET</t>
  </si>
  <si>
    <t>Sur un cycle long, il faut varier les recettes végétales pour éviter la lassitude. Si on utilise du soja, du tofu ou des protéines de soja, l’allergène doit être affiché. Il faut aussi varier lentilles, pois chiches, haricots et sauces.</t>
  </si>
  <si>
    <t>Décision</t>
  </si>
  <si>
    <t>À partir de coût stable, satisfaction moyenne et gaspillage en baisse, expliquez si le plat doit être maintenu ou retravaillé.</t>
  </si>
  <si>
    <t>Réponse solide attendue : Coût / prix / budget ; Gaspillage / retours assiette ; Satisfaction / acceptabilité ; Décision / arbitrage ; Argumentation / justification. La réponse doit rester concrète, reliée à la restauration collective et justifiée par au moins un exemple.</t>
  </si>
  <si>
    <t>La décision doit s’appuyer sur des faits : coût réel, satisfaction, gaspillage, retour assiette, goût, texture et contraintes de production. Ensuite, on peut maintenir la recette, la retravailler ou lancer un plan d’amélioration continue.</t>
  </si>
  <si>
    <t>COUT ; GASPILLAGE_RESTES ; SATISFACTION_ACCEPTABILITE ; DECISION_ARBITRAGE ; ARGUMENTATION</t>
  </si>
  <si>
    <t>Pour prendre une décision, je regarde le coût, le budget, les restes, le gaspillage, la satisfaction et les avis des convives. Ensuite, je peux maintenir la recette, la retravailler ou faire un plan d’action.</t>
  </si>
  <si>
    <t>Diagnostic global</t>
  </si>
  <si>
    <t>Rédigez un diagnostic complet sur une offre végétale en intégrant nutrition, coût, goût, allergènes, production et satisfaction.</t>
  </si>
  <si>
    <t>Réponse solide attendue : Coût / prix / budget ; Satisfaction / acceptabilité ; Goût / assaisonnement ; Organisation / production ; Lecture nutritionnelle. La réponse doit rester concrète, reliée à la restauration collective et justifiée par au moins un exemple.</t>
  </si>
  <si>
    <t>Un diagnostic global doit croiser coût, production, nutrition, goût, texture, satisfaction, allergènes et retour assiette. Une bonne réponse ne se limite pas à citer des protéines végétales : elle explique ce qui fonctionne, ce qui bloque et comment améliorer.</t>
  </si>
  <si>
    <t>COUT ; SATISFACTION_ACCEPTABILITE ; GOUT_ASSAISONNEMENT ; ORGANISATION_PROD ; NUTRITION</t>
  </si>
  <si>
    <t>Pour faire un diagnostic global, je regarde le coût, la satisfaction, le goût, l’organisation, la fiche technique, la production et la nutrition. Je dois relier les protéines, fibres, fer, équilibre et satiété au résultat réel du plat.</t>
  </si>
  <si>
    <t>Diagnostic service</t>
  </si>
  <si>
    <t>Analysez un refus convive lié au dressage, au nom du plat et au manque de sauce.</t>
  </si>
  <si>
    <t>Réponse solide attendue : Service / présentation / nom du plat ; Non-goûts / refus ; Sauce / moelleux ; Satisfaction / acceptabilité ; Argumentation / justification. La réponse doit rester concrète, compréhensible terrain et contenir assez de déclencheurs pour que le moteur valide les critères.</t>
  </si>
  <si>
    <t>Le diagnostic service observe ce qui se passe au self : présentation, nom du plat, température, sauce, refus, non-goûts, avis et retour assiette. Il permet de comprendre si le problème vient de la recette, du service ou de la communication.</t>
  </si>
  <si>
    <t>SERVICE_PRESENTATION ; NON_GOUTS ; SAUCE_MOELLEUX ; SATISFACTION_ACCEPTABILITE ; ARGUMENTATION</t>
  </si>
  <si>
    <t>Réponse jeune CFA sur diagnostic service : Au service ou au self, la presentation, le dressage et le nom du plat doivent donner envie. Certains n'aiment pas : il faut repérer refus, non gout, habitude et preference du public. Il faut assez de sauce pour garder le moelleux et l'humidite. Je demande l'avis des convives pour voir la satisfaction et l'acceptabilite. Je dis pourquoi, parce que sinon on fait juste une liste.</t>
  </si>
  <si>
    <t>Proposez une adaptation d’un plat végétal pour un public EHPAD avec contraintes de texture, goût et apports nutritionnels.</t>
  </si>
  <si>
    <t>Réponse solide attendue : Texture / mâche ; Goût / assaisonnement ; Adaptation EHPAD / textures ; Lecture nutritionnelle ; Sources de protéines végétales. La réponse doit rester concrète, reliée à la restauration collective et justifiée par au moins un exemple.</t>
  </si>
  <si>
    <t xml:space="preserve"> EHPAD : La texture et la mache doivent rester moelleuses, pas farineuses ni seches. Le gout doit être travaillé avec assaisonnement, epice, aromate ou marinade. En EHPAD ou pour personne agee, je prévoirais texture modifiee, mixee, onctueuse ou manger main. La lecture nutrition porte sur proteine, fibres, fer, equilibre et satiete. La source de proteine vegetale peut être lentille, pois chiche, haricot ou pois casse.</t>
  </si>
  <si>
    <t>TEXTURE_MACHE ; GOUT_ASSAISONNEMENT ; EHPAD_TEXTURE ; NUTRITION ; SOURCE_PROTEINES</t>
  </si>
  <si>
    <t>En EHPAD, le plat végétal doit être adapté aux personnes âgées. Je pense au goût, à la texture modifiée, mixée, onctueuse ou manger-main, mais aussi à l’équilibre nutritionnel avec protéines, fibres, fer et satiété.</t>
  </si>
  <si>
    <t>Étiquetage</t>
  </si>
  <si>
    <t>Analysez les informations à faire apparaître sur l’affichage d’un plat végétal contenant allergènes ou traces possibles.</t>
  </si>
  <si>
    <t>Réponse solide attendue : Information réglementaire / affichage ; Sources de protéines végétales ; Argumentation / justification ; Plat complet / composition ; Contexte restauration collective. La réponse doit rester concrète, reliée à la restauration collective et justifiée par au moins un exemple.</t>
  </si>
  <si>
    <t>L’étiquetage doit être clair, lisible et à jour. Il doit signaler les allergènes comme soja, gluten, blé ou lupin si présents. L’information doit être disponible avant service pour éviter les erreurs auprès des convives.</t>
  </si>
  <si>
    <t>REGLEMENTAIRE_INFO ; SOURCE_PROTEINES ; ARGUMENTATION ; PLAT_COMPLET ; COLLECTIF</t>
  </si>
  <si>
    <t>L’étiquetage doit être clair avant le service. Il faut afficher les allergènes, le nom du plat et les informations utiles. Si le plat contient soja, gluten, blé ou lupin, les convives doivent pouvoir le voir facilement.</t>
  </si>
  <si>
    <t>Expliquez comment intégrer la question du fer dans l’évaluation nutritionnelle d’un repas végétal.</t>
  </si>
  <si>
    <t>Réponse solide attendue : Test / mesure / indicateurs ; Lecture nutritionnelle ; Sources de protéines végétales ; Argumentation / justification ; Plat complet / composition. La réponse doit rester concrète, reliée à la restauration collective et justifiée par au moins un exemple.</t>
  </si>
  <si>
    <t>TEST_MESURE ; NUTRITION ; SOURCE_PROTEINES ; ARGUMENTATION ; PLAT_COMPLET</t>
  </si>
  <si>
    <t>Le fer d’origine végétale peut venir des lentilles, pois chiches, haricots ou pois cassés. Pour que la réponse soit complète, j’explique l’intérêt nutritionnel et je construis un plat avec légumineuse, céréale, légume et sauce.</t>
  </si>
  <si>
    <t>Féverole</t>
  </si>
  <si>
    <t>Analysez les conditions d’utilisation d’une féverole locale dans une recette collective.</t>
  </si>
  <si>
    <t>Réponse solide attendue : Approvisionnement / achats ; Sources de protéines végétales ; Contexte restauration collective ; Argumentation / justification ; Plat complet / composition. La réponse doit rester concrète, reliée à la restauration collective et justifiée par au moins un exemple.</t>
  </si>
  <si>
    <t>La féverole peut être une source locale de protéine végétale. Il faut vérifier l’approvisionnement, le stockage, le fournisseur, le coût et l’acceptabilité. En recette, elle doit être associée à une céréale, un légume, une sauce et un assaisonnement adapté.</t>
  </si>
  <si>
    <t>APPRO_ACHATS ; SOURCE_PROTEINES ; COLLECTIF ; ARGUMENTATION ; PLAT_COMPLET</t>
  </si>
  <si>
    <t>La féverole peut être une protéine végétale intéressante, mais il faut vérifier l’approvisionnement, le stockage, la disponibilité, l’origine locale et le coût. En plat, elle doit être associée à une céréale, un légume et une sauce.</t>
  </si>
  <si>
    <t>Analysez l’effet des fibres sur la satiété, la digestion et l’acceptabilité d’un plat végétal.</t>
  </si>
  <si>
    <t>Réponse solide attendue : Satisfaction / acceptabilité ; Lecture nutritionnelle ; Sources de protéines végétales ; Argumentation / justification ; Plat complet / composition. La réponse doit rester concrète, reliée à la restauration collective et justifiée par au moins un exemple.</t>
  </si>
  <si>
    <t>SATISFACTION_ACCEPTABILITE ; NUTRITION ; SOURCE_PROTEINES ; ARGUMENTATION ; PLAT_COMPLET</t>
  </si>
  <si>
    <t>Les fibres participent à l’équilibre et à la satiété. On en trouve dans les légumineuses comme lentilles, pois chiches, haricots ou pois cassés. Mais le plat doit rester bon, avec une bonne sauce, une bonne texture et une présentation correcte.</t>
  </si>
  <si>
    <t>Fiche technique</t>
  </si>
  <si>
    <t>Auditez une fiche technique de plat végétal en vérifiant grammage, coût portion, rendement, allergènes et tenue au chaud.</t>
  </si>
  <si>
    <t>Réponse solide attendue : Coût / prix / budget ; Texture / mâche ; Cuisson / tenue au chaud ; Organisation / production ; Sources de protéines végétales. La réponse doit rester concrète, reliée à la restauration collective et justifiée par au moins un exemple.</t>
  </si>
  <si>
    <t>La fiche technique doit préciser les ingrédients, les quantités, le coût portion, le matériel, les étapes, les températures, les allergènes et les points de contrôle. Pour un plat végétal, elle doit aussi sécuriser la texture, la sauce et la tenue au chaud.</t>
  </si>
  <si>
    <t>COUT ; TEXTURE_MACHE ; CUISSON_TENUE ; ORGANISATION_PROD ; SOURCE_PROTEINES</t>
  </si>
  <si>
    <t>La fiche technique doit aider à produire correctement le plat. Elle précise les ingrédients, le coût, les portions, le matériel, l’organisation, la cuisson, le maintien au chaud, la texture et les points de contrôle avant service.</t>
  </si>
  <si>
    <t>Formation équipe</t>
  </si>
  <si>
    <t>Construisez une consigne de formation pour expliquer aux équipes les protéines végétales sans discours idéologique.</t>
  </si>
  <si>
    <t>L’équipe doit comprendre pourquoi la recette est proposée, comment elle est produite, quels allergènes elle contient et comment la présenter aux convives. Une bonne formation évite les erreurs de service et améliore l’acceptabilité.</t>
  </si>
  <si>
    <t>L’équipe doit savoir présenter le plat, expliquer les ingrédients, repérer les allergènes et comprendre l’intérêt des protéines végétales. Une bonne formation aide à mieux servir le plat et à répondre aux questions des convives.</t>
  </si>
  <si>
    <t>Analysez les causes possibles d’un gaspillage élevé sur un plat végétal nouvellement introduit.</t>
  </si>
  <si>
    <t xml:space="preserve"> Gaspillage : Je suivrais le gaspillage, les reste, le retour assiette et les pertes. La source de proteine vegetale peut être lentille, pois chiche, haricot ou pois casse. parce que la réponse doit expliquer la cause, la conséquence et l'amélioration possible. Je construirais un plat complet avec legumineuse, cereale, legume et sauce. En collectivite, il faut penser au self, au service, aux convives et à la grande quantite.</t>
  </si>
  <si>
    <t>Le gaspillage se voit avec les restes et le retour assiette. Si un plat avec lentilles, pois chiches, haricots ou pois cassés revient beaucoup, je dois revoir le goût, la sauce, la texture, la portion ou la présentation.</t>
  </si>
  <si>
    <t>Graines</t>
  </si>
  <si>
    <t>Évaluez l’intérêt des graines dans une recette végétale en tenant compte du coût et des allergènes possibles.</t>
  </si>
  <si>
    <t>Réponse solide attendue : Coût / prix / budget ; Sources de protéines végétales ; Argumentation / justification ; Plat complet / composition ; Contexte restauration collective. La réponse doit rester concrète, reliée à la restauration collective et justifiée par au moins un exemple.</t>
  </si>
  <si>
    <t>Les graines peuvent compléter un plat végétal, mais elles doivent être utilisées avec maîtrise. Il faut tenir compte du coût, des allergies possibles, de la texture, de la présentation et de l’acceptabilité. Elles ne remplacent pas à elles seules une vraie construction de plat.</t>
  </si>
  <si>
    <t>COUT ; SOURCE_PROTEINES ; ARGUMENTATION ; PLAT_COMPLET ; COLLECTIF</t>
  </si>
  <si>
    <t>Les graines peuvent compléter un plat végétal, mais elles ne suffisent pas seules. Je regarde le coût, la texture, la portion, l’acceptabilité et les allergies possibles. Elles peuvent accompagner des légumineuses, une céréale, un légume et une sauce.</t>
  </si>
  <si>
    <t>HACCP</t>
  </si>
  <si>
    <t>Proposez les contrôles HACCP essentiels pour une production collective de chili végétal.</t>
  </si>
  <si>
    <t>Réponse solide attendue : Hygiène / HACCP / sécurité sanitaire ; Organisation / production ; Sources de protéines végétales ; Contexte restauration collective ; Recette connue / adaptation. La réponse doit rester concrète, reliée à la restauration collective et justifiée par au moins un exemple.</t>
  </si>
  <si>
    <t>La démarche HACCP doit encadrer la production du plat végétal : température, refroidissement, traçabilité, stockage, réchauffage et contrôle sanitaire. La recette doit aussi préciser les allergènes, les étapes critiques et les vérifications avant service.</t>
  </si>
  <si>
    <t>HYGIENE_HACCP ; ORGANISATION_PROD ; SOURCE_PROTEINES ; COLLECTIF ; RECETTE_FAMILIERE</t>
  </si>
  <si>
    <t>L’HACCP sert à sécuriser la production. Je vérifie les températures, le refroidissement, la traçabilité, le réchauffage, le matériel et l’organisation. Même avec des lentilles, pois chiches ou haricots, les règles d’hygiène restent indispensables.</t>
  </si>
  <si>
    <t>Quelles précautions HACCP prendre pour refroidir et réchauffer un plat de légumineuses ?</t>
  </si>
  <si>
    <t>Réponse solide attendue : Hygiène / HACCP / sécurité sanitaire ; Cuisson / tenue au chaud ; Organisation / production ; Contrôle qualité avant service ; Contexte restauration collective. La réponse doit rester concrète, compréhensible terrain et contenir assez de déclencheurs pour que le moteur valide les critères.</t>
  </si>
  <si>
    <t>HYGIENE_HACCP ; CUISSON_TENUE ; ORGANISATION_PROD ; QUALITE ; COLLECTIF</t>
  </si>
  <si>
    <t>Réponse jeune CFA sur hygiène : Je respecte hygiene, HACCP, temperature, refroidissement et tracabilite. Je vérifie cuisson, maintien au chaud, rechauffage et si ça sèche après 45 minutes. En production, il faut de l'organisation, le materiel, la fiche technique et le temps. Avant service, je fais un controle qualite avec une grille et je vérifie le plat. Au self ou au service, il faut penser aux convives et aux grandes quantites.</t>
  </si>
  <si>
    <t>Image du plat</t>
  </si>
  <si>
    <t>Analysez l’effet du vocabulaire utilisé dans le nom du plat sur l’envie de goûter.</t>
  </si>
  <si>
    <t>L’image du plat compte beaucoup. Un plat végétal doit avoir un nom clair, une présentation appétissante, une sauce visible et une communication positive. Le convive doit avoir envie de goûter avant même de penser à la dimension nutritionnelle.</t>
  </si>
  <si>
    <t>L’image du plat compte beaucoup. Le nom, la présentation, le dressage, la sauce et le goût doivent donner envie. Il ne faut pas présenter le végétal comme une punition, mais comme une vraie recette.</t>
  </si>
  <si>
    <t>Indicateurs</t>
  </si>
  <si>
    <t>Définissez les indicateurs à suivre après trois mois d’introduction de plats végétaux.</t>
  </si>
  <si>
    <t>Réponse solide attendue : Test / mesure / indicateurs ; Argumentation / justification ; Sources de protéines végétales ; Plat complet / composition ; Contexte restauration collective. La réponse doit rester concrète, reliée à la restauration collective et justifiée par au moins un exemple.</t>
  </si>
  <si>
    <t>Les indicateurs utiles sont la satisfaction, les avis, les restes, le retour assiette, le coût portion, les pertes et la tenue au chaud. Ces mesures permettent de décider si la recette doit être maintenue, modifiée ou remplacée.</t>
  </si>
  <si>
    <t>TEST_MESURE ; ARGUMENTATION ; SOURCE_PROTEINES ; PLAT_COMPLET ; COLLECTIF</t>
  </si>
  <si>
    <t>Les indicateurs servent à mesurer le résultat réel. Je peux suivre les avis, la satisfaction, les restes, le retour assiette, le coût portion et les pertes. Ces informations aident à améliorer la recette.</t>
  </si>
  <si>
    <t>Évaluez la place des lentilles, pois chiches, haricots et pois cassés dans une offre végétale régulière.</t>
  </si>
  <si>
    <t>Les légumineuses comme lentilles, pois chiches, haricots ou pois cassés apportent des protéines végétales, fibres, fer et satiété. Pour un plat complet, je les associe avec une céréale, un légume et une sauce.</t>
  </si>
  <si>
    <t>Liaison froide</t>
  </si>
  <si>
    <t>Analysez les contraintes d’un plat végétal en liaison froide : refroidissement, remise en température et texture finale.</t>
  </si>
  <si>
    <t>Réponse solide attendue : Texture / mâche ; Sauce / moelleux ; Cuisson / tenue au chaud ; Hygiène / HACCP / sécurité sanitaire ; Sources de protéines végétales. La réponse doit rester concrète, reliée à la restauration collective et justifiée par au moins un exemple.</t>
  </si>
  <si>
    <t>En liaison froide, il faut sécuriser cuisson, refroidissement, stockage, traçabilité, réchauffage et température de service. Un plat végétal doit aussi garder sa sauce, son moelleux et sa texture après remise en température.</t>
  </si>
  <si>
    <t>TEXTURE_MACHE ; SAUCE_MOELLEUX ; CUISSON_TENUE ; HYGIENE_HACCP ; SOURCE_PROTEINES</t>
  </si>
  <si>
    <t>En liaison froide, je respecte l’hygiène, l’HACCP, la température, le refroidissement, la traçabilité et le réchauffage. Je vérifie aussi que le plat garde une bonne sauce, une texture moelleuse et une qualité correcte au service.</t>
  </si>
  <si>
    <t>Lupin</t>
  </si>
  <si>
    <t>Évaluez l’intérêt nutritionnel et les risques allergènes d’une recette contenant du lupin.</t>
  </si>
  <si>
    <t>Réponse solide attendue : Allergène lupin ; Lecture nutritionnelle ; Sources de protéines végétales ; Argumentation / justification ; Plat complet / composition. La réponse doit rester concrète, reliée à la restauration collective et justifiée par au moins un exemple.</t>
  </si>
  <si>
    <t>Le lupin peut apporter des protéines végétales, mais c’est un allergène à signaler. Toute recette contenant du lupin doit avoir une information claire sur l’étiquette ou l’affichage. Il faut aussi vérifier goût, texture, coût et acceptabilité.</t>
  </si>
  <si>
    <t>ALLERGENE_LUPIN ; NUTRITION ; SOURCE_PROTEINES ; ARGUMENTATION ; PLAT_COMPLET</t>
  </si>
  <si>
    <t>Le lupin peut être une source de protéine végétale, mais c’est aussi un allergène. Il faut donc le signaler clairement sur l’affichage. Je garde aussi la logique du plat complet avec légumineuse, céréale, légume et sauce.</t>
  </si>
  <si>
    <t>Main-d’œuvre</t>
  </si>
  <si>
    <t>Évaluez la part du temps de préparation dans le coût réel d’une alternative végétale.</t>
  </si>
  <si>
    <t>Réponse solide attendue : Coût / prix / budget ; Organisation / production ; Sources de protéines végétales ; Argumentation / justification ; Plat complet / composition. La réponse doit rester concrète, reliée à la restauration collective et justifiée par au moins un exemple.</t>
  </si>
  <si>
    <t>La main-d’œuvre doit être prise en compte dans le coût réel. Un plat végétal peut sembler économique en matière première, mais demander plus de préparation, de cuisson, de contrôle ou de dressage. La fiche technique doit intégrer ce temps réel.</t>
  </si>
  <si>
    <t>COUT ; ORGANISATION_PROD ; SOURCE_PROTEINES ; ARGUMENTATION ; PLAT_COMPLET</t>
  </si>
  <si>
    <t>La main-d’œuvre compte dans le coût réel. Un plat végétal peut coûter moins cher en matière première, mais demander plus de préparation, d’organisation, de cuisson ou de contrôle. Il faut donc regarder le temps de travail.</t>
  </si>
  <si>
    <t>Manger-main</t>
  </si>
  <si>
    <t>Évaluez la possibilité de transformer une préparation végétale en format manger-main pour personnes âgées.</t>
  </si>
  <si>
    <t>Réponse solide attendue : Adaptation EHPAD / textures ; Sources de protéines végétales ; Argumentation / justification ; Plat complet / composition ; Contexte restauration collective. La réponse doit rester concrète, reliée à la restauration collective et justifiée par au moins un exemple.</t>
  </si>
  <si>
    <t>Le manger-main peut permettre à certains convives de manger plus facilement. Il faut prévoir une texture adaptée, une bonne tenue, du goût, une sauce maîtrisée et une sécurité sanitaire correcte. Les protéines végétales doivent rester lisibles et acceptables.</t>
  </si>
  <si>
    <t>EHPAD_TEXTURE ; SOURCE_PROTEINES ; ARGUMENTATION ; PLAT_COMPLET ; COLLECTIF</t>
  </si>
  <si>
    <t>Le manger-main doit être facile à prendre, agréable à manger et adapté aux convives. Même avec des protéines végétales, il faut garder une bonne texture, du goût, une sauce maîtrisée et un plat complet.</t>
  </si>
  <si>
    <t>Menu familial</t>
  </si>
  <si>
    <t>Évaluez la réception possible d’un plat végétal lors d’un repas avec familles, résidents ou invités extérieurs.</t>
  </si>
  <si>
    <t>Réponse solide attendue : Adaptation EHPAD / textures ; Cycle de menus / diversification ; Sources de protéines végétales ; Argumentation / justification ; Plat complet / composition. La réponse doit rester concrète, reliée à la restauration collective et justifiée par au moins un exemple.</t>
  </si>
  <si>
    <t>Un menu végétal peut mieux fonctionner s’il reste proche de recettes familiales. Chili, curry, bolognaise végétale ou sauce tomate rassurent davantage qu’une recette trop inconnue. En EHPAD, il faut aussi adapter texture, sauce et facilité de consommation.</t>
  </si>
  <si>
    <t>EHPAD_TEXTURE ; MENU_CYCLE ; SOURCE_PROTEINES ; ARGUMENTATION ; PLAT_COMPLET</t>
  </si>
  <si>
    <t>Un menu végétal fonctionne mieux s’il reste proche de plats connus. En EHPAD, il faut aussi prévoir une texture adaptée, mixée, onctueuse ou manger-main. Le plat doit rester complet, varié et acceptable.</t>
  </si>
  <si>
    <t>Mesure terrain</t>
  </si>
  <si>
    <t>Proposez un protocole de test pour mesurer satisfaction et gaspillage sur un chili végétal.</t>
  </si>
  <si>
    <t>Réponse solide attendue : Test / mesure / indicateurs ; Satisfaction / acceptabilité ; Gaspillage / retours assiette ; Recette connue / adaptation ; Contexte restauration collective. La réponse doit rester concrète, compréhensible terrain et contenir assez de déclencheurs pour que le moteur valide les critères.</t>
  </si>
  <si>
    <t>La mesure terrain repose sur des éléments concrets : pesée des restes, retour assiette, avis des convives, satisfaction, pertes et observation du service. Ces données permettent de corriger la recette au lieu de rester sur une impression.</t>
  </si>
  <si>
    <t>TEST_MESURE ; SATISFACTION_ACCEPTABILITE ; GASPILLAGE_RESTES ; RECETTE_FAMILIERE ; COLLECTIF</t>
  </si>
  <si>
    <t>La mesure terrain permet de savoir si le plat fonctionne vraiment. Je fais un test, je mesure avec un indicateur, je pèse les restes, je regarde les avis, la satisfaction, le gaspillage et le retour assiette.</t>
  </si>
  <si>
    <t>Non-goûts</t>
  </si>
  <si>
    <t>Expliquez comment intégrer les non-goûts récurrents des convives dans l’amélioration d’un plat végétal.</t>
  </si>
  <si>
    <t>Il faut distinguer les non-goûts réels, les habitudes, les préférences et les refus liés à une mauvaise présentation. Les avis des convives, le retour assiette et l’observation au self permettent de comprendre ce qu’il faut améliorer.</t>
  </si>
  <si>
    <t>Les non-goûts doivent être pris en compte. Un convive peut refuser par habitude, préférence ou manque d’envie. Il faut écouter les avis, regarder le retour assiette et améliorer le goût, la sauce ou la présentation.</t>
  </si>
  <si>
    <t>Comment distinguer allergène, intolérance, non-goût et refus d’un plat végétal ?</t>
  </si>
  <si>
    <t>Réponse solide attendue : Non-goûts / refus ; Information réglementaire / affichage ; Satisfaction / acceptabilité ; Argumentation / justification ; Contexte restauration collective. La réponse doit rester concrète, compréhensible terrain et contenir assez de déclencheurs pour que le moteur valide les critères.</t>
  </si>
  <si>
    <t xml:space="preserve"> Non-goûts : Il faut distinguer refus, non gout, habitude, preference et public concerné. L'etiquette, l'affichage lisible, l'information allergene et le signalement doivent être visibles avant service. Il faut mesurer la satisfaction, l'acceptabilite, les avis et le retour des convives. parce que la réponse doit expliquer la cause, la conséquence et l'amélioration possible. En collectivite, il faut penser au self, au service, aux convives et à la grande quantite.</t>
  </si>
  <si>
    <t>NON_GOUTS ; REGLEMENTAIRE_INFO ; SATISFACTION_ACCEPTABILITE ; ARGUMENTATION ; COLLECTIF</t>
  </si>
  <si>
    <t>Quand certains convives n’aiment pas, il faut comprendre pourquoi : refus, non-goût, habitude ou préférence. Je regarde aussi l’affichage, les allergènes, les avis, la satisfaction et le retour assiette pour améliorer le plat.</t>
  </si>
  <si>
    <t>Nutrition</t>
  </si>
  <si>
    <t>Contrôlez l’équilibre nutritionnel d’un plat végétal associant légumineuse, céréale, légumes et sauce.</t>
  </si>
  <si>
    <t>Réponse solide attendue : Sauce / moelleux ; Lecture nutritionnelle ; Plat complet / composition ; Sources de protéines végétales ; Contrôle qualité avant service. La réponse doit rester concrète, reliée à la restauration collective et justifiée par au moins un exemple.</t>
  </si>
  <si>
    <t>La lecture nutritionnelle doit prendre en compte les protéines, fibres, fer, équilibre et satiété. Les légumineuses apportent une base intéressante, mais le plat doit aussi être bon, complet, bien assaisonné et réellement consommé par les convives.</t>
  </si>
  <si>
    <t>SAUCE_MOELLEUX ; NUTRITION ; PLAT_COMPLET ; SOURCE_PROTEINES ; QUALITE</t>
  </si>
  <si>
    <t>Pour parler nutrition, je cite les protéines, fibres, fer, équilibre et satiété. Les lentilles, pois chiches, haricots ou pois cassés sont utiles, mais il faut aussi penser à la sauce, à la texture et au contrôle qualité avant service.</t>
  </si>
  <si>
    <t>Plan alimentaire</t>
  </si>
  <si>
    <t>Évaluez comment intégrer les légumineuses dans un plan alimentaire sans créer de répétition excessive.</t>
  </si>
  <si>
    <t>Le plan alimentaire doit intégrer les plats végétaux de façon équilibrée et progressive. Il faut varier légumineuses, céréales, légumes et sauces, tout en respectant les contraintes de production, les allergènes, le coût et l’acceptabilité du public.</t>
  </si>
  <si>
    <t>Dans un plan alimentaire, je varie les plats végétaux sur le cycle de menu. J’associe légumineuse, céréale, légume et sauce, en pensant à l’équilibre, aux convives, aux quantités, au service et à l’acceptabilité.</t>
  </si>
  <si>
    <t>Évaluez si une assiette végétale peut être considérée comme complète selon composition, portion et équilibre.</t>
  </si>
  <si>
    <t>Réponse solide attendue : Coût / prix / budget ; Lecture nutritionnelle ; Plat complet / composition ; Sources de protéines végétales ; Argumentation / justification. La réponse doit rester concrète, reliée à la restauration collective et justifiée par au moins un exemple.</t>
  </si>
  <si>
    <t>COUT ; NUTRITION ; PLAT_COMPLET ; SOURCE_PROTEINES ; ARGUMENTATION</t>
  </si>
  <si>
    <t>Un plat complet ne se limite pas à une protéine végétale. Il faut aussi penser nutrition, coût, fibres, fer, équilibre, satiété, sauce, céréale, légume et acceptabilité. Le plat doit être équilibré et mangé par les convives.</t>
  </si>
  <si>
    <t>Analysez l’impact d’une recette végétale longue à préparer sur l’organisation d’une cuisine collective.</t>
  </si>
  <si>
    <t>Réponse solide attendue : Organisation / production ; Sources de protéines végétales ; Contexte restauration collective ; Argumentation / justification ; Plat complet / composition. La réponse doit rester concrète, reliée à la restauration collective et justifiée par au moins un exemple.</t>
  </si>
  <si>
    <t>ORGANISATION_PROD ; SOURCE_PROTEINES ; COLLECTIF ; ARGUMENTATION ; PLAT_COMPLET</t>
  </si>
  <si>
    <t>En production, je dois organiser le poste, le matériel, la fiche technique, le temps, la cuisson et le service. Pour les grandes quantités, je pense aussi aux convives, au self, à la sauce et à la texture.</t>
  </si>
  <si>
    <t>Construisez une réponse sur l’organisation de production d’un plat végétal en grande quantité.</t>
  </si>
  <si>
    <t>Réponse solide attendue : Organisation / production ; Contexte restauration collective ; Contrôle qualité avant service ; Cuisson / tenue au chaud ; Hygiène / HACCP / sécurité sanitaire. La réponse doit rester concrète, compréhensible terrain et contenir assez de déclencheurs pour que le moteur valide les critères.</t>
  </si>
  <si>
    <t xml:space="preserve"> Production : La production demande organisation, materiel, fiche technique, temps et poste clair. En collectivite, il faut penser au self, au service, aux convives et à la grande quantite. Avant service, je ferais un controle qualite avec grille, vérifier texture, sauce et temperature. Il faut contrôler cuisson, maintien au chaud, tenue au chaud et rechauffage après 45 minutes. La partie hygiene HACCP impose temperature, refroidissement, tracabilite et contrôle sanitaire.</t>
  </si>
  <si>
    <t>ORGANISATION_PROD ; COLLECTIF ; QUALITE ; CUISSON_TENUE ; HYGIENE_HACCP</t>
  </si>
  <si>
    <t>En production, je vérifie l’organisation, le matériel, la fiche technique, le temps, la cuisson, le maintien au chaud, le réchauffage, l’hygiène, l’HACCP, la température et la traçabilité. Le plat doit rester bon jusqu’au service.</t>
  </si>
  <si>
    <t>Déterminez les critères permettant d’affirmer qu’un plat végétal constitue une vraie source protéique.</t>
  </si>
  <si>
    <t>Une protéine végétale peut être apportée par les lentilles, pois chiches, haricots, pois cassés, tofu ou soja. Je dois expliquer comment les utiliser dans un plat complet, avec céréale, légume, sauce, goût et équilibre.</t>
  </si>
  <si>
    <t>Protéines et nutrition</t>
  </si>
  <si>
    <t>Expliquez comment sécuriser l’apport en protéines, fibres et fer dans un menu végétal.</t>
  </si>
  <si>
    <t>Réponse solide attendue : Lecture nutritionnelle ; Sources de protéines végétales ; Plat complet / composition ; Exemples cités ; Argumentation / justification. La réponse doit rester concrète, compréhensible terrain et contenir assez de déclencheurs pour que le moteur valide les critères.</t>
  </si>
  <si>
    <t>Les protéines végétales comme lentilles, pois chiches, haricots, pois cassés, tofu ou soja peuvent entrer dans un plat équilibré. Il faut aussi parler fibres, fer, satiété, céréale, légume, sauce et acceptabilité au service.</t>
  </si>
  <si>
    <t>NUTRITION ; SOURCE_PROTEINES ; PLAT_COMPLET ; EXEMPLES ; ARGUMENTATION</t>
  </si>
  <si>
    <t>Réponse jeune CFA sur protéines et nutrition : Je parle nutrition : proteine, fibres, fer, equilibre et satiete. Je cite une proteine vegetale comme lentille, pois chiche, haricot ou pois casse. Je fais un plat complet avec legumineuse, cereale, legume et sauce. Par exemple : lentille, pois chiche, haricot, tofu ou soja. Je dis pourquoi, parce que sinon on fait juste une liste.</t>
  </si>
  <si>
    <t>PST</t>
  </si>
  <si>
    <t>Comparez les protéines de soja texturées avec les lentilles dans une sauce type bolognaise collective.</t>
  </si>
  <si>
    <t>Réponse solide attendue : Allergène soja ; Texture / mâche ; Sauce / moelleux ; Sources de protéines végétales ; Contexte restauration collective. La réponse doit rester concrète, reliée à la restauration collective et justifiée par au moins un exemple.</t>
  </si>
  <si>
    <t>Les PST, ou protéines de soja texturées, doivent être réhydratées, assaisonnées et servies avec une sauce. Elles contiennent du soja, donc l’allergène doit être affiché. Elles fonctionnent bien dans des recettes en sauce comme chili ou bolognaise végétale.</t>
  </si>
  <si>
    <t>ALLERGENE_SOJA ; TEXTURE_MACHE ; SAUCE_MOELLEUX ; SOURCE_PROTEINES ; COLLECTIF</t>
  </si>
  <si>
    <t>Les PST sont des protéines de soja texturées, donc l’allergène soja doit être affiché. Il faut les réhydrater, les assaisonner et les servir avec assez de sauce pour éviter une texture sèche ou farineuse.</t>
  </si>
  <si>
    <t>Qualité</t>
  </si>
  <si>
    <t>Construisez une fiche de contrôle qualité avant service pour un plat végétal collectif.</t>
  </si>
  <si>
    <t>Réponse solide attendue : Service / présentation / nom du plat ; Sources de protéines végétales ; Contrôle qualité avant service ; Argumentation / justification ; Plat complet / composition. La réponse doit rester concrète, reliée à la restauration collective et justifiée par au moins un exemple.</t>
  </si>
  <si>
    <t>La qualité avant service se vérifie avec une grille simple : goût, texture, sauce, température, présentation, allergènes et portion. Pour un plat végétal, ce contrôle est indispensable afin d’éviter les recettes sèches, fades ou mal acceptées.</t>
  </si>
  <si>
    <t>SERVICE_PRESENTATION ; SOURCE_PROTEINES ; QUALITE ; ARGUMENTATION ; PLAT_COMPLET</t>
  </si>
  <si>
    <t>La qualité se vérifie avant service. Je contrôle la texture, la sauce, la température, la présentation et le goût. Un plat végétal avec lentilles, pois chiches ou haricots doit être complet, mais aussi agréable et bien servi.</t>
  </si>
  <si>
    <t>Qualité avant service</t>
  </si>
  <si>
    <t>Rédigez une grille de contrôle avant service pour un dhal de pois cassés.</t>
  </si>
  <si>
    <t>Réponse solide attendue : Contrôle qualité avant service ; Goût / assaisonnement ; Texture / mâche ; Sauce / moelleux ; Cuisson / tenue au chaud. La réponse doit rester concrète, compréhensible terrain et contenir assez de déclencheurs pour que le moteur valide les critères.</t>
  </si>
  <si>
    <t>Avant service, il faut contrôler la température, la texture, la sauce, le goût, la présentation et les allergènes. Ce contrôle qualité évite de servir un plat végétal sec, froid, fade ou mal identifié.</t>
  </si>
  <si>
    <t>QUALITE ; GOUT_ASSAISONNEMENT ; TEXTURE_MACHE ; SAUCE_MOELLEUX ; CUISSON_TENUE</t>
  </si>
  <si>
    <t>Avant service, je fais un contrôle qualité. Je vérifie le goût, l’assaisonnement, la texture, la sauce, le moelleux, la température, la cuisson et le maintien au chaud. Le plat doit être prêt à être servi correctement.</t>
  </si>
  <si>
    <t>Quinoa</t>
  </si>
  <si>
    <t>Évaluez l’usage du quinoa comme complément végétal en tenant compte du coût, de l’image et de l’acceptabilité.</t>
  </si>
  <si>
    <t>Réponse solide attendue : Coût / prix / budget ; Satisfaction / acceptabilité ; Communication positive ; Service / présentation / nom du plat ; Sources de protéines végétales. La réponse doit rester concrète, reliée à la restauration collective et justifiée par au moins un exemple.</t>
  </si>
  <si>
    <t>Le quinoa peut compléter une offre végétale, mais il faut surveiller son coût, son acceptabilité et son usage en grande quantité. Il peut accompagner des légumineuses, des légumes et une sauce, mais il ne doit pas remplacer toute réflexion sur le goût et la production.</t>
  </si>
  <si>
    <t>COUT ; SATISFACTION_ACCEPTABILITE ; COMMUNICATION_POSITIVE ; SERVICE_PRESENTATION ; SOURCE_PROTEINES</t>
  </si>
  <si>
    <t>Le quinoa peut entrer dans un plat végétal, mais il faut surveiller le coût, l’acceptabilité et la présentation. Il peut accompagner des lentilles, pois chiches ou haricots avec des légumes et une sauce pour faire un plat plus complet.</t>
  </si>
  <si>
    <t>Analysez l’intérêt de transformer un plat connu en version végétale pour améliorer l’acceptabilité.</t>
  </si>
  <si>
    <t>Réponse solide attendue : Satisfaction / acceptabilité ; Sources de protéines végétales ; Recette connue / adaptation ; Argumentation / justification ; Plat complet / composition. La réponse doit rester concrète, reliée à la restauration collective et justifiée par au moins un exemple.</t>
  </si>
  <si>
    <t xml:space="preserve"> Recette connue : Il faut mesurer la satisfaction, l'acceptabilite, les avis et le retour des convives. La source de proteine vegetale peut être lentille, pois chiche, haricot ou pois casse. On sécurise avec une recette connue : chili, dhal, bolognaise, curry ou sauce tomate. parce que la réponse doit expliquer la cause, la conséquence et l'amélioration possible. Je construirais un plat complet avec legumineuse, cereale, legume et sauce.</t>
  </si>
  <si>
    <t>SATISFACTION_ACCEPTABILITE ; SOURCE_PROTEINES ; RECETTE_FAMILIERE ; ARGUMENTATION ; PLAT_COMPLET</t>
  </si>
  <si>
    <t>Une recette connue facilite l’acceptation. Les convives acceptent plus facilement un chili, un dhal, une bolognaise végétale ou un curry. On peut y mettre lentilles, pois chiches ou haricots avec une sauce et un bon assaisonnement.</t>
  </si>
  <si>
    <t>Réglementaire</t>
  </si>
  <si>
    <t>Expliquez les informations réglementaires à afficher pour un plat contenant soja et gluten.</t>
  </si>
  <si>
    <t>Réponse solide attendue : Information réglementaire / affichage ; Allergène soja ; Allergène gluten / seitan ; Contrôle qualité avant service ; Service / présentation / nom du plat. La réponse doit rester concrète, compréhensible terrain et contenir assez de déclencheurs pour que le moteur valide les critères.</t>
  </si>
  <si>
    <t>La partie réglementaire impose une information claire sur les allergènes, une traçabilité correcte et un affichage lisible. Si la recette contient soja, gluten, blé, seitan ou lupin, le signalement doit être fait avant service.</t>
  </si>
  <si>
    <t>REGLEMENTAIRE_INFO ; ALLERGENE_SOJA ; ALLERGENE_GLUTEN_SEITAN ; QUALITE ; SERVICE_PRESENTATION</t>
  </si>
  <si>
    <t>Pour la partie réglementaire, il faut une étiquette, un affichage lisible et une information allergène avant service. Si le plat contient soja, tofu, protéines de soja, gluten, blé ou seitan, les convives doivent être prévenus.</t>
  </si>
  <si>
    <t>Rendement</t>
  </si>
  <si>
    <t>Expliquez comment le rendement cuisson influence le coût portion d’une légumineuse.</t>
  </si>
  <si>
    <t>Réponse solide attendue : Coût / prix / budget ; Cuisson / tenue au chaud ; Plat complet / composition ; Argumentation / justification ; Sources de protéines végétales. La réponse doit rester concrète, reliée à la restauration collective et justifiée par au moins un exemple.</t>
  </si>
  <si>
    <t>Le rendement dépend de la cuisson, du grammage, des pertes et de la portion servie. Les légumineuses peuvent gonfler ou se déliter selon la cuisson. Il faut contrôler le rendement réel pour calculer correctement le coût portion.</t>
  </si>
  <si>
    <t>COUT ; CUISSON_TENUE ; PLAT_COMPLET ; ARGUMENTATION ; SOURCE_PROTEINES</t>
  </si>
  <si>
    <t>Le rendement dépend de la cuisson, de la portion, du coût et des pertes. Les légumineuses peuvent gonfler, se déliter ou sécher. Je vérifie la cuisson, le maintien au chaud, la sauce et la quantité réellement servie.</t>
  </si>
  <si>
    <t>Restauration scolaire</t>
  </si>
  <si>
    <t>Construisez une stratégie d’introduction d’un plat végétal auprès d’élèves peu habitués aux légumineuses.</t>
  </si>
  <si>
    <t>En restauration scolaire, un plat végétal doit être simple, lisible et accepté par les élèves. Les légumineuses doivent être bien cuisinées, avec céréale, légume, sauce et assaisonnement. Les retours assiette et les avis permettent d’améliorer la recette.</t>
  </si>
  <si>
    <t>En restauration scolaire, le plat végétal doit être simple, bon et compréhensible. Les lentilles, pois chiches, haricots ou pois cassés doivent être servis avec une céréale, un légume, une sauce et une présentation qui donne envie aux élèves.</t>
  </si>
  <si>
    <t>Retours terrain</t>
  </si>
  <si>
    <t>Exploitez des retours convives indiquant plat sec, sauce insuffisante, goût faible et portions trop grandes.</t>
  </si>
  <si>
    <t>Réponse solide attendue : Coût / prix / budget ; Satisfaction / acceptabilité ; Texture / mâche ; Sauce / moelleux ; Goût / assaisonnement. La réponse doit rester concrète, reliée à la restauration collective et justifiée par au moins un exemple.</t>
  </si>
  <si>
    <t>Les retours terrain permettent de savoir si la recette fonctionne vraiment. Il faut analyser satisfaction, restes, coût, texture, sauce, goût et présentation. Une recette équilibrée sur le papier doit être retravaillée si les convives ne la consomment pas.</t>
  </si>
  <si>
    <t>COUT ; SATISFACTION_ACCEPTABILITE ; TEXTURE_MACHE ; SAUCE_MOELLEUX ; GOUT_ASSAISONNEMENT</t>
  </si>
  <si>
    <t>Les retours terrain servent à corriger la recette. Je regarde le coût, la satisfaction, la texture, la sauce, le goût, les restes et les avis des convives. Cela permet de savoir si le plat doit être gardé ou retravaillé.</t>
  </si>
  <si>
    <t>Sarrasin</t>
  </si>
  <si>
    <t>Analysez la pertinence du sarrasin dans une offre végétale sans gluten.</t>
  </si>
  <si>
    <t>Réponse solide attendue : Allergène gluten / seitan ; Sources de protéines végétales ; Argumentation / justification ; Plat complet / composition ; Contexte restauration collective. La réponse doit rester concrète, reliée à la restauration collective et justifiée par au moins un exemple.</t>
  </si>
  <si>
    <t>Le sarrasin ne contient pas naturellement de gluten, mais il faut vérifier les contaminations possibles et les préparations utilisées. Il peut servir de céréale d’accompagnement avec des légumineuses, des légumes et une sauce dans un plat végétal complet.</t>
  </si>
  <si>
    <t>ALLERGENE_GLUTEN_SEITAN ; SOURCE_PROTEINES ; ARGUMENTATION ; PLAT_COMPLET ; COLLECTIF</t>
  </si>
  <si>
    <t>Le sarrasin peut servir de base dans un plat végétal, mais il faut vérifier les produits utilisés et les risques de contamination. Je peux l’associer avec lentilles, pois chiches ou haricots, un légume et une sauce pour obtenir un plat complet.</t>
  </si>
  <si>
    <t>Proposez un protocole simple pour mesurer satisfaction convives, taux de retour assiette et commentaires qualitatifs.</t>
  </si>
  <si>
    <t>Réponse solide attendue : Gaspillage / retours assiette ; Satisfaction / acceptabilité ; Test / mesure / indicateurs ; Plat complet / composition ; Contexte restauration collective. La réponse doit rester concrète, reliée à la restauration collective et justifiée par au moins un exemple.</t>
  </si>
  <si>
    <t>GASPILLAGE_RESTES ; SATISFACTION_ACCEPTABILITE ; TEST_MESURE ; PLAT_COMPLET ; COLLECTIF</t>
  </si>
  <si>
    <t>La satisfaction se mesure avec les avis, les restes, le retour assiette et les tests. Un plat végétal doit être complet, avec légumineuse, céréale, légume et sauce, mais il doit surtout être accepté et consommé.</t>
  </si>
  <si>
    <t>Construisez une grille d’évaluation de la sauce dans un plat végétal : quantité, liaison, goût et tenue.</t>
  </si>
  <si>
    <t>Réponse solide attendue : Texture / mâche ; Sauce / moelleux ; Goût / assaisonnement ; Test / mesure / indicateurs ; Sources de protéines végétales. La réponse doit rester concrète, reliée à la restauration collective et justifiée par au moins un exemple.</t>
  </si>
  <si>
    <t>TEXTURE_MACHE ; SAUCE_MOELLEUX ; GOUT_ASSAISONNEMENT ; TEST_MESURE ; SOURCE_PROTEINES</t>
  </si>
  <si>
    <t>La sauce permet de garder le moelleux, l’humidité et le goût. Avec un plat végétal, elle évite une texture sèche ou farineuse. Je peux aussi tester la satisfaction, peser les restes et corriger la recette si besoin.</t>
  </si>
  <si>
    <t>Sécurité sanitaire</t>
  </si>
  <si>
    <t>Identifiez les points de vigilance sanitaire dans la préparation d’un plat végétal en grande quantité.</t>
  </si>
  <si>
    <t>Réponse solide attendue : Texture / mâche ; Hygiène / HACCP / sécurité sanitaire ; Sources de protéines végétales ; Contexte restauration collective ; Argumentation / justification. La réponse doit rester concrète, reliée à la restauration collective et justifiée par au moins un exemple.</t>
  </si>
  <si>
    <t>La sécurité sanitaire impose le respect des températures, de la traçabilité, du refroidissement, du maintien au chaud et du réchauffage. Même pour un plat végétal, le contrôle HACCP reste obligatoire avant et pendant le service.</t>
  </si>
  <si>
    <t>TEXTURE_MACHE ; HYGIENE_HACCP ; SOURCE_PROTEINES ; COLLECTIF ; ARGUMENTATION</t>
  </si>
  <si>
    <t>La sécurité sanitaire reste obligatoire, même pour un plat végétal. Je respecte l’hygiène, l’HACCP, les températures, le refroidissement, la traçabilité et le maintien au chaud pour servir un plat sûr aux convives.</t>
  </si>
  <si>
    <t>Seitan</t>
  </si>
  <si>
    <t>Analysez les avantages et les limites du seitan en restauration collective avec un contrôle strict du gluten.</t>
  </si>
  <si>
    <t>Réponse solide attendue : Allergène gluten / seitan ; Sources de protéines végétales ; Contexte restauration collective ; Contrôle qualité avant service ; Argumentation / justification. La réponse doit rester concrète, reliée à la restauration collective et justifiée par au moins un exemple.</t>
  </si>
  <si>
    <t>Le seitan est une protéine végétale à base de gluten. Il doit donc être clairement signalé comme contenant du gluten ou du blé selon la recette. Une alternative sans gluten peut être prévue pour sécuriser les convives concernés.</t>
  </si>
  <si>
    <t>ALLERGENE_GLUTEN_SEITAN ; SOURCE_PROTEINES ; COLLECTIF ; QUALITE ; ARGUMENTATION</t>
  </si>
  <si>
    <t>Le seitan contient du gluten, souvent lié au blé, donc il faut prévenir les convives et prévoir une alternative si possible. Avant service, je vérifie l’affichage, la qualité du plat, la température et la sécurité allergène.</t>
  </si>
  <si>
    <t>Analysez les observations à mener au self pour mesurer l’acceptation réelle d’un plat végétal.</t>
  </si>
  <si>
    <t>Réponse solide attendue : Test / mesure / indicateurs ; Service / présentation / nom du plat ; Sources de protéines végétales ; Contexte restauration collective ; Argumentation / justification. La réponse doit rester concrète, reliée à la restauration collective et justifiée par au moins un exemple.</t>
  </si>
  <si>
    <t>TEST_MESURE ; SERVICE_PRESENTATION ; SOURCE_PROTEINES ; COLLECTIF ; ARGUMENTATION</t>
  </si>
  <si>
    <t>Au self, je regarde si le plat donne envie et si les convives le prennent. La présentation, le dressage, le nom du plat, la sauce et le retour assiette permettent de savoir si la recette fonctionne vraiment.</t>
  </si>
  <si>
    <t>Soja</t>
  </si>
  <si>
    <t>Évaluez l’intérêt et les contraintes du soja dans une offre collective : coût, allergène, texture, goût et image convive.</t>
  </si>
  <si>
    <t>Réponse solide attendue : Allergène soja ; Coût / prix / budget ; Satisfaction / acceptabilité ; Communication positive ; Texture / mâche. La réponse doit rester concrète, reliée à la restauration collective et justifiée par au moins un exemple.</t>
  </si>
  <si>
    <t>Le soja est une protéine végétale intéressante, mais c’est aussi un allergène. Tofu, tempeh, protéines de soja et PST doivent être signalés. Il faut aussi travailler le goût, la sauce, la texture et l’acceptabilité avant une mise en production large.</t>
  </si>
  <si>
    <t>ALLERGENE_SOJA ; COUT ; SATISFACTION_ACCEPTABILITE ; COMMUNICATION_POSITIVE ; TEXTURE_MACHE</t>
  </si>
  <si>
    <t>Le soja peut être utilisé comme protéine végétale, mais il faut afficher l’allergène soja. Pour que le plat soit accepté, je regarde aussi le coût, la satisfaction, la communication, la texture, le goût et les retours des convives.</t>
  </si>
  <si>
    <t>Stockage</t>
  </si>
  <si>
    <t>Analysez les contraintes de stockage des légumineuses sèches, appertisées ou surgelées.</t>
  </si>
  <si>
    <t>Réponse solide attendue : Texture / mâche ; Approvisionnement / achats ; Plat complet / composition ; Argumentation / justification ; Sources de protéines végétales. La réponse doit rester concrète, reliée à la restauration collective et justifiée par au moins un exemple.</t>
  </si>
  <si>
    <t>Le stockage doit tenir compte de la disponibilité, du fournisseur, de l’origine, de la durée de conservation et des conditions sanitaires. Les légumineuses sèches sont pratiques, mais les produits transformés comme tofu ou tempeh demandent plus de vigilance.</t>
  </si>
  <si>
    <t>TEXTURE_MACHE ; APPRO_ACHATS ; PLAT_COMPLET ; ARGUMENTATION ; SOURCE_PROTEINES</t>
  </si>
  <si>
    <t>Le stockage est important pour garder une bonne qualité. Je regarde l’approvisionnement, l’achat, l’origine locale, la disponibilité et les conditions de conservation. Les légumineuses et protéines végétales doivent être adaptées à la production.</t>
  </si>
  <si>
    <t>Stratégie menu</t>
  </si>
  <si>
    <t>Analysez les conditions nécessaires pour introduire progressivement des protéines végétales dans un cycle de menus collectif.</t>
  </si>
  <si>
    <t>La stratégie menu consiste à intégrer progressivement les protéines végétales dans des recettes acceptables. Il faut varier les légumineuses, éviter la répétition, équilibrer les plats, surveiller le coût et mesurer les retours des convives.</t>
  </si>
  <si>
    <t>La stratégie menu consiste à intégrer les protéines végétales progressivement. Je varie les lentilles, pois chiches, haricots ou pois cassés, je construis des plats complets et je pense aux convives, au self et aux grandes quantités.</t>
  </si>
  <si>
    <t>Synthèse complète</t>
  </si>
  <si>
    <t>Rédigez une réponse complète sur coût, production, allergènes, satisfaction et décision finale.</t>
  </si>
  <si>
    <t>Réponse solide attendue : Coût / prix / budget ; Organisation / production ; Information réglementaire / affichage ; Satisfaction / acceptabilité ; Décision / arbitrage. La réponse doit rester concrète, compréhensible terrain et contenir assez de déclencheurs pour que le moteur valide les critères.</t>
  </si>
  <si>
    <t>Une bonne synthèse doit relier production, coût, nutrition, allergènes, satisfaction et amélioration continue. Le plat végétal doit être équilibré, bon, sûr, maîtrisé en grande quantité, bien présenté et réellement consommé par les convives.</t>
  </si>
  <si>
    <t>COUT ; ORGANISATION_PROD ; REGLEMENTAIRE_INFO ; SATISFACTION_ACCEPTABILITE ; DECISION_ARBITRAGE</t>
  </si>
  <si>
    <t>Réponse jeune CFA sur synthèse complète : Je regarde le cout, le prix de la portion, la matiere, l'achat et le budget. En production, il faut de l'organisation, le materiel, la fiche technique et le temps. Il faut une etiquette, un affichage lisible et l'information allergene avant service. Je demande l'avis des convives pour voir la satisfaction et l'acceptabilite. Je prends une decision : maintenir, retravailler ou faire un plan d action.</t>
  </si>
  <si>
    <t>Analysez les freins possibles à l’introduction du tempeh dans un restaurant collectif.</t>
  </si>
  <si>
    <t>Le tempeh contient du soja, donc l’allergène soja doit être signalé. Il peut entrer dans un plat végétal complet, mais il faut expliquer son intérêt, vérifier le goût, la texture et l’acceptabilité au self ou au service.</t>
  </si>
  <si>
    <t>Évaluez les risques de dessèchement, perte de texture et baisse d’appétence après maintien au chaud.</t>
  </si>
  <si>
    <t>Réponse solide attendue : Gaspillage / retours assiette ; Texture / mâche ; Cuisson / tenue au chaud ; Argumentation / justification ; Sources de protéines végétales. La réponse doit rester concrète, reliée à la restauration collective et justifiée par au moins un exemple.</t>
  </si>
  <si>
    <t xml:space="preserve"> Tenue au chaud : Je suivrais le gaspillage, les reste, le retour assiette et les pertes. La texture et la mache doivent rester moelleuses, pas farineuses ni seches. Il faut contrôler cuisson, maintien au chaud, tenue au chaud et rechauffage après 45 minutes. parce que la réponse doit expliquer la cause, la conséquence et l'amélioration possible. La source de proteine vegetale peut être lentille, pois chiche, haricot ou pois casse.</t>
  </si>
  <si>
    <t>GASPILLAGE_RESTES ; TEXTURE_MACHE ; CUISSON_TENUE ; ARGUMENTATION ; SOURCE_PROTEINES</t>
  </si>
  <si>
    <t>La tenue au chaud peut modifier la texture d’un plat végétal. Je vérifie la cuisson, la sauce, le moelleux, les restes et le retour assiette. Si le plat sèche après 45 minutes, il faut corriger la recette ou le service.</t>
  </si>
  <si>
    <t>Auditez la texture d’un plat végétal après cuisson, maintien au chaud et service différé.</t>
  </si>
  <si>
    <t>Réponse solide attendue : Texture / mâche ; Cuisson / tenue au chaud ; Service / présentation / nom du plat ; Lecture nutritionnelle ; Sources de protéines végétales. La réponse doit rester concrète, reliée à la restauration collective et justifiée par au moins un exemple.</t>
  </si>
  <si>
    <t>TEXTURE_MACHE ; CUISSON_TENUE ; SERVICE_PRESENTATION ; NUTRITION ; SOURCE_PROTEINES</t>
  </si>
  <si>
    <t>Pour la texture, je vérifie que le plat reste moelleux, pas sec ni farineux. La cuisson, le maintien au chaud, le réchauffage, la sauce et la présentation sont importants pour que les convives acceptent le plat.</t>
  </si>
  <si>
    <t>Texture modifiée</t>
  </si>
  <si>
    <t>Construisez une réponse pour une recette végétale mixée ou manger-main en EHPAD.</t>
  </si>
  <si>
    <t>Réponse solide attendue : Adaptation EHPAD / textures ; Lecture nutritionnelle ; Sauce / moelleux ; Texture / mâche ; Hygiène / HACCP / sécurité sanitaire. La réponse doit rester concrète, compréhensible terrain et contenir assez de déclencheurs pour que le moteur valide les critères.</t>
  </si>
  <si>
    <t xml:space="preserve"> Texture modifiée : En EHPAD ou pour personne agee, je prévoirais texture modifiee, mixee, onctueuse ou manger main. La lecture nutrition porte sur proteine, fibres, fer, equilibre et satiete. Une sauce nappante apporte humidite, liaison et moelleux pendant le service. La texture et la mache doivent rester moelleuses, pas farineuses ni seches. La partie hygiene HACCP impose temperature, refroidissement, tracabilite et contrôle sanitaire.</t>
  </si>
  <si>
    <t>EHPAD_TEXTURE ; NUTRITION ; SAUCE_MOELLEUX ; TEXTURE_MACHE ; HYGIENE_HACCP</t>
  </si>
  <si>
    <t>Une texture modifiée doit rester agréable, sûre et adaptée. En EHPAD, on peut prévoir du mixé, de l’onctueux ou du manger-main. Il faut garder du moelleux, une sauce suffisante, l’équilibre nutritionnel et les règles HACCP.</t>
  </si>
  <si>
    <t>Textures modifiées</t>
  </si>
  <si>
    <t>Analysez les limites d’une légumineuse mixée en texture modifiée et proposez des corrections culinaires.</t>
  </si>
  <si>
    <t>Réponse solide attendue : Texture / mâche ; Adaptation EHPAD / textures ; Plat complet / composition ; Argumentation / justification ; Sources de protéines végétales. La réponse doit rester concrète, reliée à la restauration collective et justifiée par au moins un exemple.</t>
  </si>
  <si>
    <t>Pour les textures modifiées, le plat végétal doit rester onctueux, goûteux et sécurisé. En EHPAD ou pour personnes âgées, on peut adapter en mixé, haché, texture modifiée ou manger-main. La sauce, la température et l’équilibre nutritionnel sont essentiels.</t>
  </si>
  <si>
    <t>TEXTURE_MACHE ; EHPAD_TEXTURE ; PLAT_COMPLET ; ARGUMENTATION ; SOURCE_PROTEINES</t>
  </si>
  <si>
    <t>Pour les textures modifiées, il faut garder un plat facile à manger, moelleux et sécurisé. En EHPAD, on peut adapter en mixé, onctueux ou manger-main. La sauce, la protéine végétale et l’équilibre du plat restent importants.</t>
  </si>
  <si>
    <t>Proposez un plan d’amélioration pour rendre une recette au tofu plus acceptable auprès d’un public non habitué.</t>
  </si>
  <si>
    <t>Le tofu contient du soja, donc l’allergène soja doit être affiché. Pour qu’il soit mieux accepté, je l’intègre dans un plat complet avec légumineuse, céréale, légume et sauce, en pensant au goût et aux convives.</t>
  </si>
  <si>
    <t>Critère 1</t>
  </si>
  <si>
    <t>Critère 2</t>
  </si>
  <si>
    <t>Critère 3</t>
  </si>
  <si>
    <t>Critère 4</t>
  </si>
  <si>
    <t>Critère 5</t>
  </si>
  <si>
    <t>Mot 1</t>
  </si>
  <si>
    <t>Mot 2</t>
  </si>
  <si>
    <t>Mot 3</t>
  </si>
  <si>
    <t>Mot 4</t>
  </si>
  <si>
    <t>Mot 5</t>
  </si>
  <si>
    <t>Mot 6</t>
  </si>
  <si>
    <t>Mot 7</t>
  </si>
  <si>
    <t>Mot 8</t>
  </si>
  <si>
    <t>Mot 9</t>
  </si>
  <si>
    <t>Mot 10</t>
  </si>
  <si>
    <t>Mot 11</t>
  </si>
  <si>
    <t>Mot 12</t>
  </si>
  <si>
    <t>Mot 13 CFA</t>
  </si>
  <si>
    <t>Mot 14 CFA</t>
  </si>
  <si>
    <t>Mot 15 CFA</t>
  </si>
  <si>
    <t>Mot 16 CFA</t>
  </si>
  <si>
    <t>Mot 17 CFA</t>
  </si>
  <si>
    <t>Mot 18 CFA</t>
  </si>
  <si>
    <t>ARGUMENTATION</t>
  </si>
  <si>
    <t>Argumentation / justification</t>
  </si>
  <si>
    <t>La réponse explique, justifie ou donne une cause/conséquence, pas seulement une liste.</t>
  </si>
  <si>
    <t>Faire préciser pourquoi, comment, dans quel contexte et avec un exemple terrain.</t>
  </si>
  <si>
    <t>parce que</t>
  </si>
  <si>
    <t>car</t>
  </si>
  <si>
    <t>donc</t>
  </si>
  <si>
    <t>afin</t>
  </si>
  <si>
    <t>permet</t>
  </si>
  <si>
    <t>evite</t>
  </si>
  <si>
    <t>exemple</t>
  </si>
  <si>
    <t>si</t>
  </si>
  <si>
    <t>quand</t>
  </si>
  <si>
    <t>consequence</t>
  </si>
  <si>
    <t>ameliore</t>
  </si>
  <si>
    <t>controle</t>
  </si>
  <si>
    <t>pourquoi</t>
  </si>
  <si>
    <t>comment</t>
  </si>
  <si>
    <t>cause</t>
  </si>
  <si>
    <t>ca aide</t>
  </si>
  <si>
    <t>ca ameliore</t>
  </si>
  <si>
    <t>EXEMPLES</t>
  </si>
  <si>
    <t>Exemples cités</t>
  </si>
  <si>
    <t>La réponse cite des exemples concrets et exploitables.</t>
  </si>
  <si>
    <t>Demander au moins deux ou trois exemples précis, pas une idée générale.</t>
  </si>
  <si>
    <t>lentille</t>
  </si>
  <si>
    <t>pois chiche</t>
  </si>
  <si>
    <t>haricot</t>
  </si>
  <si>
    <t>tofu</t>
  </si>
  <si>
    <t>soja</t>
  </si>
  <si>
    <t>seitan</t>
  </si>
  <si>
    <t>tempeh</t>
  </si>
  <si>
    <t>feve</t>
  </si>
  <si>
    <t>lupin</t>
  </si>
  <si>
    <t>pois casse</t>
  </si>
  <si>
    <t>cuisiner</t>
  </si>
  <si>
    <t>pois chiches</t>
  </si>
  <si>
    <t>haricots rouges</t>
  </si>
  <si>
    <t>lentilles corail</t>
  </si>
  <si>
    <t>feverole</t>
  </si>
  <si>
    <t>graines</t>
  </si>
  <si>
    <t>SOURCE_PROTEINES</t>
  </si>
  <si>
    <t>Sources de protéines végétales</t>
  </si>
  <si>
    <t>La réponse identifie des sources végétales utilisables en cuisine.</t>
  </si>
  <si>
    <t>Faire citer des sources précises : lentilles, pois chiches, haricots, pois cassés, tofu, tempeh, seitan, lupin.</t>
  </si>
  <si>
    <t>proteine</t>
  </si>
  <si>
    <t>vegetale</t>
  </si>
  <si>
    <t>lentilles</t>
  </si>
  <si>
    <t>haricots blancs</t>
  </si>
  <si>
    <t>PLAT_COMPLET</t>
  </si>
  <si>
    <t>Plat complet / composition</t>
  </si>
  <si>
    <t>La réponse associe source protéique, céréale/féculent, légumes, sauce et équilibre du repas.</t>
  </si>
  <si>
    <t>Demander de construire une assiette complète : légumineuse + céréale/féculent + légumes + sauce.</t>
  </si>
  <si>
    <t>plat complet</t>
  </si>
  <si>
    <t>legumineuse</t>
  </si>
  <si>
    <t>cereale</t>
  </si>
  <si>
    <t>feculent</t>
  </si>
  <si>
    <t>legume</t>
  </si>
  <si>
    <t>sauce</t>
  </si>
  <si>
    <t>equilibre</t>
  </si>
  <si>
    <t>repas</t>
  </si>
  <si>
    <t>assiette</t>
  </si>
  <si>
    <t>associer</t>
  </si>
  <si>
    <t>complet</t>
  </si>
  <si>
    <t>menu</t>
  </si>
  <si>
    <t>riz</t>
  </si>
  <si>
    <t>ble</t>
  </si>
  <si>
    <t>semoule</t>
  </si>
  <si>
    <t>quinoa</t>
  </si>
  <si>
    <t>garniture</t>
  </si>
  <si>
    <t>repas complet</t>
  </si>
  <si>
    <t>COLLECTIF</t>
  </si>
  <si>
    <t>Contexte restauration collective</t>
  </si>
  <si>
    <t>La réponse tient compte de la production collective : volume, service, self, convives.</t>
  </si>
  <si>
    <t>Ramener la réponse au terrain : grande quantité, self, service, convives, organisation.</t>
  </si>
  <si>
    <t>collectivite</t>
  </si>
  <si>
    <t>collective</t>
  </si>
  <si>
    <t>self</t>
  </si>
  <si>
    <t>convive</t>
  </si>
  <si>
    <t>service</t>
  </si>
  <si>
    <t>grande quantite</t>
  </si>
  <si>
    <t>cuisine collective</t>
  </si>
  <si>
    <t>restauration</t>
  </si>
  <si>
    <t>production</t>
  </si>
  <si>
    <t>portion</t>
  </si>
  <si>
    <t>eleves</t>
  </si>
  <si>
    <t>assiettes</t>
  </si>
  <si>
    <t>restauration collective</t>
  </si>
  <si>
    <t>cantine</t>
  </si>
  <si>
    <t>cuisine centrale</t>
  </si>
  <si>
    <t>plateaux</t>
  </si>
  <si>
    <t>GOUT_ASSAISONNEMENT</t>
  </si>
  <si>
    <t>Goût / assaisonnement</t>
  </si>
  <si>
    <t>La réponse traite le goût, l'assaisonnement, les épices, la marinade ou les aromates.</t>
  </si>
  <si>
    <t>Faire préciser comment donner du goût : épices, aromates, sauce, marinade, cuisson.</t>
  </si>
  <si>
    <t>gout</t>
  </si>
  <si>
    <t>fade</t>
  </si>
  <si>
    <t>assaisonnement</t>
  </si>
  <si>
    <t>epice</t>
  </si>
  <si>
    <t>aromate</t>
  </si>
  <si>
    <t>marinade</t>
  </si>
  <si>
    <t>sel</t>
  </si>
  <si>
    <t>poivre</t>
  </si>
  <si>
    <t>relever</t>
  </si>
  <si>
    <t>parfum</t>
  </si>
  <si>
    <t>savoureux</t>
  </si>
  <si>
    <t>herbes</t>
  </si>
  <si>
    <t>pas de gout</t>
  </si>
  <si>
    <t>pas assez sale</t>
  </si>
  <si>
    <t>bien assaisonne</t>
  </si>
  <si>
    <t>epices douces</t>
  </si>
  <si>
    <t>mariner</t>
  </si>
  <si>
    <t>TEXTURE_MACHE</t>
  </si>
  <si>
    <t>Texture / mâche</t>
  </si>
  <si>
    <t>La réponse traite la texture, la mâche, le moelleux, le fondant ou le risque farineux/sec.</t>
  </si>
  <si>
    <t>Demander un contrôle texture : sec, farineux, fondant, moelleux, mâche, onctuosité.</t>
  </si>
  <si>
    <t>texture</t>
  </si>
  <si>
    <t>mache</t>
  </si>
  <si>
    <t>moelleux</t>
  </si>
  <si>
    <t>fondant</t>
  </si>
  <si>
    <t>farineux</t>
  </si>
  <si>
    <t>sec</t>
  </si>
  <si>
    <t>onctueux</t>
  </si>
  <si>
    <t>onctueuse</t>
  </si>
  <si>
    <t>croquant</t>
  </si>
  <si>
    <t>souple</t>
  </si>
  <si>
    <t>tenue</t>
  </si>
  <si>
    <t>dessechement</t>
  </si>
  <si>
    <t>trop sec</t>
  </si>
  <si>
    <t>pateux</t>
  </si>
  <si>
    <t>mou</t>
  </si>
  <si>
    <t>casse</t>
  </si>
  <si>
    <t>friable</t>
  </si>
  <si>
    <t>trop cuit</t>
  </si>
  <si>
    <t>SAUCE_MOELLEUX</t>
  </si>
  <si>
    <t>Sauce / moelleux</t>
  </si>
  <si>
    <t>La réponse montre le rôle de la sauce dans l'acceptation et la tenue du plat.</t>
  </si>
  <si>
    <t>Faire intégrer une sauce suffisante : liaison, humidité, nappage, goût et tenue au chaud.</t>
  </si>
  <si>
    <t>jus</t>
  </si>
  <si>
    <t>liaison</t>
  </si>
  <si>
    <t>nappant</t>
  </si>
  <si>
    <t>humidite</t>
  </si>
  <si>
    <t>cremeux</t>
  </si>
  <si>
    <t>accompagnement</t>
  </si>
  <si>
    <t>liant</t>
  </si>
  <si>
    <t>reduction</t>
  </si>
  <si>
    <t>fond</t>
  </si>
  <si>
    <t>pas assez de sauce</t>
  </si>
  <si>
    <t>manque de sauce</t>
  </si>
  <si>
    <t>sauce courte</t>
  </si>
  <si>
    <t>plus de sauce</t>
  </si>
  <si>
    <t>sauce tomate</t>
  </si>
  <si>
    <t>sauce longue</t>
  </si>
  <si>
    <t>GASPILLAGE_RESTES</t>
  </si>
  <si>
    <t>Gaspillage / retours assiette</t>
  </si>
  <si>
    <t>La réponse relie restes, retours assiette, pertes ou gaspillage à l'amélioration du plat.</t>
  </si>
  <si>
    <t>Faire mesurer les retours et chercher la cause : portion, goût, texture, communication.</t>
  </si>
  <si>
    <t>gaspillage</t>
  </si>
  <si>
    <t>reste</t>
  </si>
  <si>
    <t>retour assiette</t>
  </si>
  <si>
    <t>plonge</t>
  </si>
  <si>
    <t>perte</t>
  </si>
  <si>
    <t>poubelle</t>
  </si>
  <si>
    <t>plateau</t>
  </si>
  <si>
    <t>non consomme</t>
  </si>
  <si>
    <t>portion trop grande</t>
  </si>
  <si>
    <t>reste beaucoup</t>
  </si>
  <si>
    <t>dechets</t>
  </si>
  <si>
    <t>trop de restes</t>
  </si>
  <si>
    <t>jette</t>
  </si>
  <si>
    <t>jete</t>
  </si>
  <si>
    <t>rien mange</t>
  </si>
  <si>
    <t>assiette pleine</t>
  </si>
  <si>
    <t>retours plateau</t>
  </si>
  <si>
    <t>SATISFACTION_ACCEPTABILITE</t>
  </si>
  <si>
    <t>Satisfaction / acceptabilité</t>
  </si>
  <si>
    <t>La réponse prévoit un retour convives ou une mesure d'acceptabilité.</t>
  </si>
  <si>
    <t>Demander avis, observation self, taux de retour, questionnaire ou échange terrain.</t>
  </si>
  <si>
    <t>satisfaction</t>
  </si>
  <si>
    <t>acceptabilite</t>
  </si>
  <si>
    <t>avis</t>
  </si>
  <si>
    <t>retour</t>
  </si>
  <si>
    <t>questionnaire</t>
  </si>
  <si>
    <t>apprecie</t>
  </si>
  <si>
    <t>refus</t>
  </si>
  <si>
    <t>accepte</t>
  </si>
  <si>
    <t>goute</t>
  </si>
  <si>
    <t>commentaire</t>
  </si>
  <si>
    <t>enquete</t>
  </si>
  <si>
    <t>pas aime</t>
  </si>
  <si>
    <t>ont pas aime</t>
  </si>
  <si>
    <t>aime bien</t>
  </si>
  <si>
    <t>les eleves aiment</t>
  </si>
  <si>
    <t>plait</t>
  </si>
  <si>
    <t>gouter</t>
  </si>
  <si>
    <t>COMMUNICATION_POSITIVE</t>
  </si>
  <si>
    <t>Communication positive</t>
  </si>
  <si>
    <t>La réponse présente le plat sans culpabiliser ni opposer viande et végétal.</t>
  </si>
  <si>
    <t>Faire reformuler de manière positive : donner envie, expliquer simplement, sans morale.</t>
  </si>
  <si>
    <t>communication</t>
  </si>
  <si>
    <t>presenter</t>
  </si>
  <si>
    <t>annonce</t>
  </si>
  <si>
    <t>positif</t>
  </si>
  <si>
    <t>donner envie</t>
  </si>
  <si>
    <t>culpabiliser</t>
  </si>
  <si>
    <t>opposer</t>
  </si>
  <si>
    <t>viande</t>
  </si>
  <si>
    <t>vegetal</t>
  </si>
  <si>
    <t>valoriser</t>
  </si>
  <si>
    <t>nom du plat</t>
  </si>
  <si>
    <t>discours</t>
  </si>
  <si>
    <t>expliquer le plat</t>
  </si>
  <si>
    <t>bien expliquer</t>
  </si>
  <si>
    <t>sans faire la morale</t>
  </si>
  <si>
    <t>nom clair</t>
  </si>
  <si>
    <t>annoncer</t>
  </si>
  <si>
    <t>faire gouter</t>
  </si>
  <si>
    <t>ALLERGENE_SOJA</t>
  </si>
  <si>
    <t>La réponse identifie le soja/tofu/PST comme allergène à contrôler.</t>
  </si>
  <si>
    <t>Exiger affichage allergène, recette claire et alternative si besoin.</t>
  </si>
  <si>
    <t>proteines de soja</t>
  </si>
  <si>
    <t>proteine de soja</t>
  </si>
  <si>
    <t>pst</t>
  </si>
  <si>
    <t>allergene soja</t>
  </si>
  <si>
    <t>soya</t>
  </si>
  <si>
    <t>allergene</t>
  </si>
  <si>
    <t>alternative</t>
  </si>
  <si>
    <t>sauce soja</t>
  </si>
  <si>
    <t>a afficher</t>
  </si>
  <si>
    <t>a signaler</t>
  </si>
  <si>
    <t>soja cache</t>
  </si>
  <si>
    <t>ALLERGENE_GLUTEN_SEITAN</t>
  </si>
  <si>
    <t>Allergène gluten / seitan</t>
  </si>
  <si>
    <t>La réponse identifie le gluten du seitan ou du blé et prévoit information/alternative.</t>
  </si>
  <si>
    <t>Faire signaler gluten clairement et prévoir une alternative sans gluten.</t>
  </si>
  <si>
    <t>gluten</t>
  </si>
  <si>
    <t>allergene gluten</t>
  </si>
  <si>
    <t>sans gluten</t>
  </si>
  <si>
    <t>etiquette</t>
  </si>
  <si>
    <t>affichage</t>
  </si>
  <si>
    <t>intolerance</t>
  </si>
  <si>
    <t>contient gluten</t>
  </si>
  <si>
    <t>gluten a afficher</t>
  </si>
  <si>
    <t>ALLERGENE_LUPIN</t>
  </si>
  <si>
    <t>La réponse identifie le lupin comme allergène réglementaire à signaler.</t>
  </si>
  <si>
    <t>Demander affichage clair du lupin et vigilance sur recettes composées.</t>
  </si>
  <si>
    <t>allergene lupin</t>
  </si>
  <si>
    <t>signalement</t>
  </si>
  <si>
    <t>lupin a afficher</t>
  </si>
  <si>
    <t>lupin allergene</t>
  </si>
  <si>
    <t>etiquette allergene</t>
  </si>
  <si>
    <t>vigilance</t>
  </si>
  <si>
    <t>COUT</t>
  </si>
  <si>
    <t>Coût / prix / budget</t>
  </si>
  <si>
    <t>La réponse distingue prix d'achat, coût portion, temps de production, pertes et budget.</t>
  </si>
  <si>
    <t>Faire calculer coût réel : matière + main-d'œuvre + rendement + gaspillage.</t>
  </si>
  <si>
    <t>cout</t>
  </si>
  <si>
    <t>prix</t>
  </si>
  <si>
    <t>budget</t>
  </si>
  <si>
    <t>matiere</t>
  </si>
  <si>
    <t>achat</t>
  </si>
  <si>
    <t>main d oeuvre</t>
  </si>
  <si>
    <t>temps</t>
  </si>
  <si>
    <t>rendement</t>
  </si>
  <si>
    <t>cout portion</t>
  </si>
  <si>
    <t>annuel</t>
  </si>
  <si>
    <t>cout matiere</t>
  </si>
  <si>
    <t>cout reel</t>
  </si>
  <si>
    <t>pas rentable</t>
  </si>
  <si>
    <t>moins cher</t>
  </si>
  <si>
    <t>temps preparation</t>
  </si>
  <si>
    <t>NUTRITION</t>
  </si>
  <si>
    <t>Lecture nutritionnelle</t>
  </si>
  <si>
    <t>La réponse évoque protéines, fibres, fer, équilibre, satiété ou digestion.</t>
  </si>
  <si>
    <t>Faire relier la recette aux apports : protéines, fibres, fer et équilibre global.</t>
  </si>
  <si>
    <t>nutrition</t>
  </si>
  <si>
    <t>fibres</t>
  </si>
  <si>
    <t>fer</t>
  </si>
  <si>
    <t>satiete</t>
  </si>
  <si>
    <t>digestion</t>
  </si>
  <si>
    <t>apport</t>
  </si>
  <si>
    <t>repas equilibre</t>
  </si>
  <si>
    <t>source proteique</t>
  </si>
  <si>
    <t>nutriment</t>
  </si>
  <si>
    <t>proteines</t>
  </si>
  <si>
    <t>bon apport</t>
  </si>
  <si>
    <t>digeste</t>
  </si>
  <si>
    <t>CUISSON_TENUE</t>
  </si>
  <si>
    <t>Cuisson / tenue au chaud</t>
  </si>
  <si>
    <t>La réponse vérifie cuisson, réchauffage, maintien au chaud ou dessèchement.</t>
  </si>
  <si>
    <t>Demander un test après maintien au chaud et réchauffage avant généralisation.</t>
  </si>
  <si>
    <t>cuisson</t>
  </si>
  <si>
    <t>cuire</t>
  </si>
  <si>
    <t>maintien au chaud</t>
  </si>
  <si>
    <t>tenue au chaud</t>
  </si>
  <si>
    <t>rechauffage</t>
  </si>
  <si>
    <t>45 minutes</t>
  </si>
  <si>
    <t>temperature</t>
  </si>
  <si>
    <t>service differe</t>
  </si>
  <si>
    <t>remise en temperature</t>
  </si>
  <si>
    <t>trop longtemps au chaud</t>
  </si>
  <si>
    <t>devient sec</t>
  </si>
  <si>
    <t>devient epais</t>
  </si>
  <si>
    <t>rechauffer</t>
  </si>
  <si>
    <t>tenir au chaud</t>
  </si>
  <si>
    <t>remise en chauffe</t>
  </si>
  <si>
    <t>EHPAD_TEXTURE</t>
  </si>
  <si>
    <t>Adaptation EHPAD / textures</t>
  </si>
  <si>
    <t>La réponse tient compte de la personne âgée, texture modifiée, mâche ou manger-main.</t>
  </si>
  <si>
    <t>Faire adapter texture, goût, sauce, portion, apports et sécurité alimentaire.</t>
  </si>
  <si>
    <t>ehpad</t>
  </si>
  <si>
    <t>personne agee</t>
  </si>
  <si>
    <t>texture modifiee</t>
  </si>
  <si>
    <t>mixee</t>
  </si>
  <si>
    <t>manger main</t>
  </si>
  <si>
    <t>resident</t>
  </si>
  <si>
    <t>deglutition</t>
  </si>
  <si>
    <t>senior</t>
  </si>
  <si>
    <t>residents</t>
  </si>
  <si>
    <t>facile a macher</t>
  </si>
  <si>
    <t>facile a manger</t>
  </si>
  <si>
    <t>texture lisse</t>
  </si>
  <si>
    <t>mixe</t>
  </si>
  <si>
    <t>ORGANISATION_PROD</t>
  </si>
  <si>
    <t>Organisation / production</t>
  </si>
  <si>
    <t>La réponse tient compte du temps, matériel, fiche technique et organisation de production.</t>
  </si>
  <si>
    <t>Faire préciser matériel, temps, poste, main-d'œuvre, ordonnancement et fiche technique.</t>
  </si>
  <si>
    <t>organisation</t>
  </si>
  <si>
    <t>materiel</t>
  </si>
  <si>
    <t>fiche technique</t>
  </si>
  <si>
    <t>epluchage</t>
  </si>
  <si>
    <t>preparation</t>
  </si>
  <si>
    <t>poste</t>
  </si>
  <si>
    <t>process</t>
  </si>
  <si>
    <t>grammage</t>
  </si>
  <si>
    <t>a preparer</t>
  </si>
  <si>
    <t>en avance</t>
  </si>
  <si>
    <t>poste de travail</t>
  </si>
  <si>
    <t>materiel adapte</t>
  </si>
  <si>
    <t>temps de cuisson</t>
  </si>
  <si>
    <t>organisation cuisine</t>
  </si>
  <si>
    <t>HYGIENE_HACCP</t>
  </si>
  <si>
    <t>Hygiène / HACCP / sécurité sanitaire</t>
  </si>
  <si>
    <t>La réponse respecte les règles d'hygiène, température, refroidissement et contrôle sanitaire.</t>
  </si>
  <si>
    <t>Faire citer températures, refroidissement, réchauffage, traçabilité et contrôle HACCP.</t>
  </si>
  <si>
    <t>hygiene</t>
  </si>
  <si>
    <t>haccp</t>
  </si>
  <si>
    <t>sanitaire</t>
  </si>
  <si>
    <t>refroidissement</t>
  </si>
  <si>
    <t>tracabilite</t>
  </si>
  <si>
    <t>chaine du froid</t>
  </si>
  <si>
    <t>risque</t>
  </si>
  <si>
    <t>chaine froide</t>
  </si>
  <si>
    <t>garder au chaud</t>
  </si>
  <si>
    <t>refroidir vite</t>
  </si>
  <si>
    <t>date limite</t>
  </si>
  <si>
    <t>protocole</t>
  </si>
  <si>
    <t>securite alimentaire</t>
  </si>
  <si>
    <t>APPRO_ACHATS</t>
  </si>
  <si>
    <t>Approvisionnement / achats</t>
  </si>
  <si>
    <t>La réponse analyse disponibilité, stockage, origine, prix et régularité d'approvisionnement.</t>
  </si>
  <si>
    <t>Faire comparer achat local, industriel, sec, appertisé, surgelé, coût et disponibilité.</t>
  </si>
  <si>
    <t>approvisionnement</t>
  </si>
  <si>
    <t>disponibilite</t>
  </si>
  <si>
    <t>stockage</t>
  </si>
  <si>
    <t>origine</t>
  </si>
  <si>
    <t>local</t>
  </si>
  <si>
    <t>surgele</t>
  </si>
  <si>
    <t>appertise</t>
  </si>
  <si>
    <t>fournisseur</t>
  </si>
  <si>
    <t>regularite</t>
  </si>
  <si>
    <t>produit local</t>
  </si>
  <si>
    <t>rupture</t>
  </si>
  <si>
    <t>achat local</t>
  </si>
  <si>
    <t>prix instable</t>
  </si>
  <si>
    <t>stock</t>
  </si>
  <si>
    <t>TEST_MESURE</t>
  </si>
  <si>
    <t>Test / mesure / indicateurs</t>
  </si>
  <si>
    <t>La réponse propose une méthode de test ou des indicateurs de suivi.</t>
  </si>
  <si>
    <t>Faire indiquer un protocole : test panel, observation, pesée restes, avis et indicateurs.</t>
  </si>
  <si>
    <t>test</t>
  </si>
  <si>
    <t>mesurer</t>
  </si>
  <si>
    <t>indicateur</t>
  </si>
  <si>
    <t>suivi</t>
  </si>
  <si>
    <t>peser</t>
  </si>
  <si>
    <t>observer</t>
  </si>
  <si>
    <t>taux</t>
  </si>
  <si>
    <t>evaluation</t>
  </si>
  <si>
    <t>faire tester</t>
  </si>
  <si>
    <t>questionnaire eleves</t>
  </si>
  <si>
    <t>peser les restes</t>
  </si>
  <si>
    <t>observer le self</t>
  </si>
  <si>
    <t>suivre les retours</t>
  </si>
  <si>
    <t>test convives</t>
  </si>
  <si>
    <t>NON_GOUTS</t>
  </si>
  <si>
    <t>Non-goûts / refus</t>
  </si>
  <si>
    <t>La réponse prend en compte habitudes, refus, non-goûts et acceptabilité réelle.</t>
  </si>
  <si>
    <t>Faire distinguer allergène, intolérance, non-goût et habitude alimentaire.</t>
  </si>
  <si>
    <t>non gout</t>
  </si>
  <si>
    <t>n aime pas</t>
  </si>
  <si>
    <t>habitude</t>
  </si>
  <si>
    <t>preference</t>
  </si>
  <si>
    <t>public</t>
  </si>
  <si>
    <t>rejet</t>
  </si>
  <si>
    <t>aversion</t>
  </si>
  <si>
    <t>aime pas</t>
  </si>
  <si>
    <t>ne veut pas gouter</t>
  </si>
  <si>
    <t>rejette</t>
  </si>
  <si>
    <t>pas envie</t>
  </si>
  <si>
    <t>pas habitue</t>
  </si>
  <si>
    <t>public difficile</t>
  </si>
  <si>
    <t>MENU_CYCLE</t>
  </si>
  <si>
    <t>Cycle de menus / diversification</t>
  </si>
  <si>
    <t>La réponse raisonne en cycle et varie les sources sans répétition excessive.</t>
  </si>
  <si>
    <t>Faire planifier sur plusieurs semaines : lentilles, pois chiches, haricots, tofu, pois cassés.</t>
  </si>
  <si>
    <t>cycle</t>
  </si>
  <si>
    <t>semaine</t>
  </si>
  <si>
    <t>diversification</t>
  </si>
  <si>
    <t>varier</t>
  </si>
  <si>
    <t>repetition</t>
  </si>
  <si>
    <t>progressif</t>
  </si>
  <si>
    <t>plan alimentaire</t>
  </si>
  <si>
    <t>rotation</t>
  </si>
  <si>
    <t>plusieurs semaines</t>
  </si>
  <si>
    <t>pas toutes les semaines</t>
  </si>
  <si>
    <t>changer recette</t>
  </si>
  <si>
    <t>alterner</t>
  </si>
  <si>
    <t>menu semaine</t>
  </si>
  <si>
    <t>cycle menus</t>
  </si>
  <si>
    <t>varier les plats</t>
  </si>
  <si>
    <t>SERVICE_PRESENTATION</t>
  </si>
  <si>
    <t>Service / présentation / nom du plat</t>
  </si>
  <si>
    <t>La réponse tient compte de l'image, du nom, du dressage, du self et de l'équipe de service.</t>
  </si>
  <si>
    <t>Faire travailler le nom du plat, la présentation au self et l'argumentaire de service.</t>
  </si>
  <si>
    <t>dressage</t>
  </si>
  <si>
    <t>presentation</t>
  </si>
  <si>
    <t>image</t>
  </si>
  <si>
    <t>equipe de service</t>
  </si>
  <si>
    <t>affiche self</t>
  </si>
  <si>
    <t>au self</t>
  </si>
  <si>
    <t>nom vendeur</t>
  </si>
  <si>
    <t>joli dressage</t>
  </si>
  <si>
    <t>couleur du plat</t>
  </si>
  <si>
    <t>presentation claire</t>
  </si>
  <si>
    <t>RECETTE_FAMILIERE</t>
  </si>
  <si>
    <t>Recette connue / adaptation</t>
  </si>
  <si>
    <t>La réponse utilise un plat familier pour sécuriser l'acceptation.</t>
  </si>
  <si>
    <t>Faire adapter une recette connue : chili, dhal, bolognaise, curry, hachis, sauce tomate.</t>
  </si>
  <si>
    <t>chili</t>
  </si>
  <si>
    <t>dhal</t>
  </si>
  <si>
    <t>bolognaise</t>
  </si>
  <si>
    <t>recette connue</t>
  </si>
  <si>
    <t>plat familier</t>
  </si>
  <si>
    <t>curry</t>
  </si>
  <si>
    <t>adapter</t>
  </si>
  <si>
    <t>version vegetale</t>
  </si>
  <si>
    <t>plat connu</t>
  </si>
  <si>
    <t>chili vegetal</t>
  </si>
  <si>
    <t>curry lentilles</t>
  </si>
  <si>
    <t>couscous vegetal</t>
  </si>
  <si>
    <t>hachis vegetal</t>
  </si>
  <si>
    <t>lasagne lentilles</t>
  </si>
  <si>
    <t>QUALITE</t>
  </si>
  <si>
    <t>Contrôle qualité avant service</t>
  </si>
  <si>
    <t>La réponse prévoit une grille ou un contrôle avant service.</t>
  </si>
  <si>
    <t>Faire contrôler goût, texture, sauce, température, portion, allergènes et présentation.</t>
  </si>
  <si>
    <t>qualite</t>
  </si>
  <si>
    <t>grille</t>
  </si>
  <si>
    <t>avant service</t>
  </si>
  <si>
    <t>verifier</t>
  </si>
  <si>
    <t>audit</t>
  </si>
  <si>
    <t>fiche controle</t>
  </si>
  <si>
    <t>critere</t>
  </si>
  <si>
    <t>conformite</t>
  </si>
  <si>
    <t>gouter avant</t>
  </si>
  <si>
    <t>controler avant</t>
  </si>
  <si>
    <t>verifier gout</t>
  </si>
  <si>
    <t>verifier texture</t>
  </si>
  <si>
    <t>verifier sauce</t>
  </si>
  <si>
    <t>verifier allergenes</t>
  </si>
  <si>
    <t>DECISION_ARBITRAGE</t>
  </si>
  <si>
    <t>Décision / arbitrage</t>
  </si>
  <si>
    <t>La réponse propose une décision argumentée : maintenir, retravailler, tester de nouveau.</t>
  </si>
  <si>
    <t>Faire justifier la décision avec coût, satisfaction, gaspillage et contraintes de production.</t>
  </si>
  <si>
    <t>decision</t>
  </si>
  <si>
    <t>maintenir</t>
  </si>
  <si>
    <t>retravailler</t>
  </si>
  <si>
    <t>arbitrage</t>
  </si>
  <si>
    <t>plan d action</t>
  </si>
  <si>
    <t>amelioration continue</t>
  </si>
  <si>
    <t>priorite</t>
  </si>
  <si>
    <t>corriger</t>
  </si>
  <si>
    <t>valider</t>
  </si>
  <si>
    <t>a garder</t>
  </si>
  <si>
    <t>a refaire</t>
  </si>
  <si>
    <t>a corriger</t>
  </si>
  <si>
    <t>a retirer</t>
  </si>
  <si>
    <t>test negatif</t>
  </si>
  <si>
    <t>decision finale</t>
  </si>
  <si>
    <t>REGLEMENTAIRE_INFO</t>
  </si>
  <si>
    <t>Information réglementaire / affichage</t>
  </si>
  <si>
    <t>La réponse prévoit un affichage clair des allergènes et informations de service.</t>
  </si>
  <si>
    <t>Faire mentionner l'étiquette, l'affichage, la lisibilité et la vérification avant service.</t>
  </si>
  <si>
    <t>lisible</t>
  </si>
  <si>
    <t>information</t>
  </si>
  <si>
    <t>clair</t>
  </si>
  <si>
    <t>visible</t>
  </si>
  <si>
    <t>afficher allergenes</t>
  </si>
  <si>
    <t>affiche allergene</t>
  </si>
  <si>
    <t>information claire</t>
  </si>
  <si>
    <t>etiquette lisible</t>
  </si>
  <si>
    <t>avant le service</t>
  </si>
  <si>
    <t>convives informes</t>
  </si>
  <si>
    <t>Moteur de correction — questions ouvertes sur les protéines végétales</t>
  </si>
  <si>
    <t>1</t>
  </si>
  <si>
    <t>2</t>
  </si>
  <si>
    <t>3</t>
  </si>
  <si>
    <t>4</t>
  </si>
  <si>
    <t>5</t>
  </si>
  <si>
    <t>6</t>
  </si>
  <si>
    <t>Rôle</t>
  </si>
  <si>
    <t>Grille_questions</t>
  </si>
  <si>
    <t>Dictionnaire_criteres</t>
  </si>
  <si>
    <t>ONGLET Questions_150</t>
  </si>
  <si>
    <t>La colonne Y Critères déclencheurs intégrés n’a pas de répercussion directe sur le score du moteur.</t>
  </si>
  <si>
    <t>Rôle réel de la colonne Y</t>
  </si>
  <si>
    <r>
      <t xml:space="preserve">La colonne </t>
    </r>
    <r>
      <rPr>
        <b/>
        <sz val="12"/>
        <rFont val="Calibri"/>
        <family val="2"/>
        <scheme val="minor"/>
      </rPr>
      <t>Y</t>
    </r>
    <r>
      <rPr>
        <sz val="12"/>
        <rFont val="Calibri"/>
        <family val="2"/>
        <scheme val="minor"/>
      </rPr>
      <t xml:space="preserve"> sert seulement de </t>
    </r>
    <r>
      <rPr>
        <b/>
        <sz val="12"/>
        <rFont val="Calibri"/>
        <family val="2"/>
        <scheme val="minor"/>
      </rPr>
      <t>colonne de contrôle / traçabilité</t>
    </r>
  </si>
  <si>
    <t>elle explique quels critères la réponse formateur et la réponse CFA sont censées déclencher</t>
  </si>
  <si>
    <r>
      <t xml:space="preserve">Elle aide le formateur à vérifier que les réponses en </t>
    </r>
    <r>
      <rPr>
        <b/>
        <sz val="12"/>
        <rFont val="Calibri"/>
        <family val="2"/>
        <scheme val="minor"/>
      </rPr>
      <t>T</t>
    </r>
    <r>
      <rPr>
        <sz val="12"/>
        <rFont val="Calibri"/>
        <family val="2"/>
        <scheme val="minor"/>
      </rPr>
      <t xml:space="preserve"> et </t>
    </r>
    <r>
      <rPr>
        <b/>
        <sz val="12"/>
        <rFont val="Calibri"/>
        <family val="2"/>
        <scheme val="minor"/>
      </rPr>
      <t>AB</t>
    </r>
    <r>
      <rPr>
        <sz val="12"/>
        <rFont val="Calibri"/>
        <family val="2"/>
        <scheme val="minor"/>
      </rPr>
      <t xml:space="preserve"> couvrent bien les mêmes idées que la réponse attendue.</t>
    </r>
  </si>
  <si>
    <t>Ce qui influence vraiment le score</t>
  </si>
  <si>
    <t>Le score du MOTEUR_C4 vient principalement de :</t>
  </si>
  <si>
    <t>Élément</t>
  </si>
  <si>
    <t>Questions_150!D</t>
  </si>
  <si>
    <t>question ouverte</t>
  </si>
  <si>
    <t>Questions_150!M</t>
  </si>
  <si>
    <t>réponse solide attendue</t>
  </si>
  <si>
    <t>critères attendus pour chaque question</t>
  </si>
  <si>
    <t>mots-clés qui déclenchent les points</t>
  </si>
  <si>
    <t>MOTEUR_C4!B10</t>
  </si>
  <si>
    <t>réponse réellement analysée</t>
  </si>
  <si>
    <t>MOTEUR_C4!C10 / K10</t>
  </si>
  <si>
    <t>réponse normalisée</t>
  </si>
  <si>
    <t>MOTEUR_C4!F15:F19</t>
  </si>
  <si>
    <t>détection OK / À compléter</t>
  </si>
  <si>
    <t>MOTEUR_C4!G15:G19</t>
  </si>
  <si>
    <t>points obtenus</t>
  </si>
  <si>
    <t>MOTEUR_C4!C21</t>
  </si>
  <si>
    <t>score final</t>
  </si>
  <si>
    <r>
      <t xml:space="preserve">La colonne </t>
    </r>
    <r>
      <rPr>
        <b/>
        <sz val="12"/>
        <rFont val="Calibri"/>
        <family val="2"/>
        <scheme val="minor"/>
      </rPr>
      <t>Y</t>
    </r>
    <r>
      <rPr>
        <sz val="12"/>
        <rFont val="Calibri"/>
        <family val="2"/>
        <scheme val="minor"/>
      </rPr>
      <t xml:space="preserve"> n’est pas appelée dans cette chaîne.</t>
    </r>
  </si>
  <si>
    <t>Donc concrètement</t>
  </si>
  <si>
    <t>Tu peux :</t>
  </si>
  <si>
    <r>
      <t>garder Y visible</t>
    </r>
    <r>
      <rPr>
        <sz val="12"/>
        <rFont val="Calibri"/>
        <family val="2"/>
        <scheme val="minor"/>
      </rPr>
      <t xml:space="preserve"> si tu veux comprendre pourquoi S et U sont censées scorer pareil ;</t>
    </r>
  </si>
  <si>
    <r>
      <t>masquer Y</t>
    </r>
    <r>
      <rPr>
        <sz val="12"/>
        <rFont val="Calibri"/>
        <family val="2"/>
        <scheme val="minor"/>
      </rPr>
      <t xml:space="preserve"> si tu veux alléger la lecture ;</t>
    </r>
  </si>
  <si>
    <r>
      <t>supprimer Y</t>
    </r>
    <r>
      <rPr>
        <sz val="12"/>
        <rFont val="Calibri"/>
        <family val="2"/>
        <scheme val="minor"/>
      </rPr>
      <t xml:space="preserve"> sans modifier le score, à condition qu’aucune future formule ne s’y branche.</t>
    </r>
  </si>
  <si>
    <t>Ma recommandation</t>
  </si>
  <si>
    <t>Je ne la supprimerais pas. Je la renommerais plutôt :</t>
  </si>
  <si>
    <t>Critères visés — contrôle formateur</t>
  </si>
  <si>
    <t>Et je la masquerais éventuellement.</t>
  </si>
  <si>
    <r>
      <t xml:space="preserve">Elle est utile pour l’audit pédagogique, mais </t>
    </r>
    <r>
      <rPr>
        <b/>
        <sz val="12"/>
        <rFont val="Calibri"/>
        <family val="2"/>
        <scheme val="minor"/>
      </rPr>
      <t>elle ne doit pas être considérée comme une colonne moteur</t>
    </r>
    <r>
      <rPr>
        <sz val="12"/>
        <rFont val="Calibri"/>
        <family val="2"/>
        <scheme val="minor"/>
      </rPr>
      <t>.</t>
    </r>
  </si>
  <si>
    <t>Ce classeur sert à corriger des réponses ouvertes. C4 contient la question, B10 contient la réponse. Le moteur note sur 20 par critères détectés dans la réponse.</t>
  </si>
  <si>
    <t>Étape</t>
  </si>
  <si>
    <t>Action</t>
  </si>
  <si>
    <t>Aller dans l’onglet MOTEUR_C4.</t>
  </si>
  <si>
    <t>Saisir la réponse à analyser en B10.</t>
  </si>
  <si>
    <t>7</t>
  </si>
  <si>
    <t>Limites réelles du document</t>
  </si>
  <si>
    <t>Le moteur repère des familles d’idées par mots-clés. Il ne comprend pas le sens profond comme un humain.</t>
  </si>
  <si>
    <t>Une bonne réponse peut être sous-notée si elle utilise un vocabulaire absent du dictionnaire.</t>
  </si>
  <si>
    <t>Une réponse pauvre peut gagner des points si elle empile plusieurs mots attendus sans explication.</t>
  </si>
  <si>
    <t>Le formateur garde la décision finale, surtout pour les questions professionnelles complexes.</t>
  </si>
  <si>
    <t>Compatibilité : formules classiques Excel 2021, sans LET, sans TEXTJOIN, sans fonctions dynamiques.</t>
  </si>
  <si>
    <t>Supprimez le X en cellule G3 pour masquer les réponses.</t>
  </si>
  <si>
    <t>Saisir un numéro de question en C3 : la question se place automatiquement en C4.</t>
  </si>
  <si>
    <t>Ce document est composé de : This document is composed of: Este documento se compone de:</t>
  </si>
  <si>
    <t>Auteur : Joel Leboucher • Rochefort sur Mer |  Date : 22 Janvier 2026  |  heure : 10h07</t>
  </si>
  <si>
    <t>avec valeurs ou texte-with values or text-con valores o texto</t>
  </si>
  <si>
    <t>Fin du document cellule &gt;End of the “cell” document &gt;Fin del documento “celda” &gt;</t>
  </si>
  <si>
    <t>cellules vides - empty cells - celdas vacías</t>
  </si>
  <si>
    <t>Transmission des savoirs faire</t>
  </si>
  <si>
    <t>🇬🇧 Passing on Know-How</t>
  </si>
  <si>
    <t>🇪🇸 Transmisión del Saber Hacer</t>
  </si>
  <si>
    <t>lignes - rows - filas</t>
  </si>
  <si>
    <t>Madame..Monsieur….Bonjour</t>
  </si>
  <si>
    <t>Dear Sir or Madam,</t>
  </si>
  <si>
    <t>Señora, Señor:</t>
  </si>
  <si>
    <t>colonnes - columns - columnas</t>
  </si>
  <si>
    <t>Sur ce site, vous trouverez des exemples d’utilitaires issus de l’UPRT, fondés sur l’expérience et les savoir-faire de la restauration collective,</t>
  </si>
  <si>
    <t xml:space="preserve">On this site, you’ll find a selection of tools from UPRT, based on the experience and expertise of collective </t>
  </si>
  <si>
    <t>En este sitio encontrará ejemplos de herramientas procedentes del UPRT, basadas en la experiencia y los conocimientos de la restauración colectiva,</t>
  </si>
  <si>
    <t>et adaptables à la restauration commerciale.</t>
  </si>
  <si>
    <t>catering professionals, and adaptable to commercial food service.</t>
  </si>
  <si>
    <t xml:space="preserve"> y adaptables a la restauración comercial.</t>
  </si>
  <si>
    <t>L’objectif de ces documents est bien sûr de pouvoir les utiliser, mais surtout de nourrir la réflexion grâce à des exemples concrets</t>
  </si>
  <si>
    <t xml:space="preserve">The purpose of these documents is, of course, to be used — but more importantly, to encourage critical thinking through practical examples, </t>
  </si>
  <si>
    <t>El objetivo de estos documentos no es solo que se utilicen, sino también alimentar la reflexión mediante ejemplos concretos</t>
  </si>
  <si>
    <t>et de développer la capacité à penser, analyser et maîtriser ce que l’on fait.</t>
  </si>
  <si>
    <t>and to help develop the ability to think, analyze, and truly understand what we do.</t>
  </si>
  <si>
    <t>, y fomentar la capacidad de pensar, analizar y dominar lo que se hace.</t>
  </si>
  <si>
    <t>Un jeune en formation (CFA, lycée hôtelier, etc.) ou un professionnel en activité n’a pas toujours le temps d’apprendre les bases d’un tableur s’il n’a pas été initié.</t>
  </si>
  <si>
    <t>A young person in training (CFA, hospitality school, etc.) or an active professional often lacks time to learn spreadsheet basics if they haven't been introduced to them before.</t>
  </si>
  <si>
    <t>Un joven en formación (CFA, escuela de hostelería, etc.) o un profesional en activo no siempre tiene tiempo para aprender los fundamentos de una hoja de cálculo si nunca se le ha enseñado.</t>
  </si>
  <si>
    <t>En revanche, en partant de modèles existants, il peut progressivement apprendre à découper, coller, mettre en forme, utiliser formules et fonctions.</t>
  </si>
  <si>
    <t>However, starting from ready-made templates, they can gradually learn to break things down, copy, format, and use formulas and functions.</t>
  </si>
  <si>
    <t>Sin embargo, a partir de modelos ya hechos, puede aprender poco a poco a estructurar, copiar, dar formato y utilizar fórmulas y funciones.</t>
  </si>
  <si>
    <t>C’est pourquoi j’invite l’internaute à télécharger sur son disque dur les documents disponibles dans les archives de ce site,</t>
  </si>
  <si>
    <t xml:space="preserve">That’s why I encourage visitors to download these materials onto their hard drive, </t>
  </si>
  <si>
    <t xml:space="preserve">Por eso animo a los usuarios a descargar estos documentos en su disco duro, para crearse una “webteca” o biblioteca personal, </t>
  </si>
  <si>
    <t>afin de se constituer une “webthèque” ou “nethèque” personnelle, à consulter et exploiter au moment opportun.</t>
  </si>
  <si>
    <t>to build their own “web library” — a personal resource they can consult and use when the time is right.</t>
  </si>
  <si>
    <t>que puedan consultar y aprovechar cuando lo necesiten.</t>
  </si>
  <si>
    <t xml:space="preserve">Tendez la main, partagez vos savoir-faire : vos essais, vos erreurs et votre ténacité </t>
  </si>
  <si>
    <t>Reach out, share your know-how: your attempts, mistakes, and determination are stepping stones</t>
  </si>
  <si>
    <t>Tiende la mano, comparte tus saberes: tus intentos, tus errores y tu perseverancia son impulsores</t>
  </si>
  <si>
    <t>sont des tremplins pour celles et ceux qui veulent progresser.</t>
  </si>
  <si>
    <t xml:space="preserve"> for those who want to grow.</t>
  </si>
  <si>
    <t xml:space="preserve"> para quienes desean avanzar.</t>
  </si>
  <si>
    <t>Avec vos exemples, chacun pourra avancer à son rythme, avec confiance et gagner en autonomie.</t>
  </si>
  <si>
    <t>Through your examples, everyone can move forward at their own pace, with confidence, and gain autonomy.</t>
  </si>
  <si>
    <t>Con tu ejemplo, cada persona podrá progresar a su ritmo, con confianza y ganar en autonomía.</t>
  </si>
  <si>
    <t xml:space="preserve">Partager ses savoir-faire, c’est une façon de rendre hommage à celles et ceux qui nous ont transmis les leurs, </t>
  </si>
  <si>
    <t>Sharing your know-how is a way to pay tribute to those who passed theirs on to us —</t>
  </si>
  <si>
    <t>Compartir tus saberes es una forma de rendir homenaje a quienes nos transmitieron los suyos,</t>
  </si>
  <si>
    <t>parfois dans le silence ou l’exigence, et grâce à qui nous avançons aujourd’hui.</t>
  </si>
  <si>
    <t>sometimes in silence, sometimes with high expectations — and thanks to whom we move forward today.</t>
  </si>
  <si>
    <t>a veces en silencio, a veces con exigencia, y gracias a quienes seguimos avanzando hoy.</t>
  </si>
  <si>
    <t>Sincères salutations Joël Leboucher 21/10/2025</t>
  </si>
  <si>
    <t>Best regards,Joël Leboucher — October 21, 2025</t>
  </si>
  <si>
    <t>Atentamente,Joël Leboucher — 21 de octubre de 2025</t>
  </si>
  <si>
    <t>Adresse PC</t>
  </si>
  <si>
    <t>Everything  un utilitaire de recherche gratuit pour indexer et rechercher vos fichiers</t>
  </si>
  <si>
    <t>https://everything.fr.softonic.com/</t>
  </si>
  <si>
    <t>Pour faire court voici quelques petits exemples</t>
  </si>
  <si>
    <t>sur cette page vous avez déjà des formules à récupérer et des liens à visiter</t>
  </si>
  <si>
    <t>Utilitaires à copier dans vos documents puis ajustez la largeur des colonnes comme indiqué dans les cellules de couleur en bas de chaque tableau</t>
  </si>
  <si>
    <t>les cellules grises vous indiquent la largeur des colonnes sur votre document et les corrections à apporter</t>
  </si>
  <si>
    <t>la première colonne de chaque tableau n'a pas de cellule grise volontairement. Cette colonne est fusionnée pour vous faciliter la sélection du tableau - Largeur par défaut 3</t>
  </si>
  <si>
    <t>ICI</t>
  </si>
  <si>
    <t>Pourquoi une cellule ICI &gt; pour sélectionner le tableau en se déportant vers la droite et vous pouvez le coller dans une autre feuille</t>
  </si>
  <si>
    <t>Quelques liens hypertexte internes exemple de formules</t>
  </si>
  <si>
    <t>Pour modifier une formule &gt; dans la barre de formule supprimez le =</t>
  </si>
  <si>
    <t>la formule devient texte et se modifie comme du texte</t>
  </si>
  <si>
    <t>Un lien Hypertexte commence toujours par :    LIEN_HYPERTEXTE("#" c25 par exemple</t>
  </si>
  <si>
    <t xml:space="preserve">lorsque vous avez fini remettez un = devant positionnez vous à la fin de la formule </t>
  </si>
  <si>
    <t>Mettre seulement le dièse "#" entre 2 guillemets pour ne pas figer la cellule de destination</t>
  </si>
  <si>
    <t>et appuyez sur Entrée</t>
  </si>
  <si>
    <t>les mises à jours seront automatiques lorsque vous collerez votre tableau dans une autre feuille</t>
  </si>
  <si>
    <t>Vous avez une autre option pour figer la formule &gt; saisissez un ' apostrophe devant =</t>
  </si>
  <si>
    <t>vous obtenez le même résultat  MAIS cet ' est plus difficile à identifier en cas d'erreur</t>
  </si>
  <si>
    <t>Exemples de formules nomades vous indiquez une bonne fois pour toutes l'emplacement de la cellule de destination</t>
  </si>
  <si>
    <t xml:space="preserve">Combiner les Prénoms et Noms </t>
  </si>
  <si>
    <t>A vous d'imaginer d'autres utilisations possibles</t>
  </si>
  <si>
    <t>Affichage</t>
  </si>
  <si>
    <t>Détail de la formule saisie</t>
  </si>
  <si>
    <t>Prénom</t>
  </si>
  <si>
    <t>Nom</t>
  </si>
  <si>
    <t>Combinaison</t>
  </si>
  <si>
    <t>Formules utilisées pour afficher ces résultats</t>
  </si>
  <si>
    <t>Robert</t>
  </si>
  <si>
    <t>Spière</t>
  </si>
  <si>
    <t>Guillaume</t>
  </si>
  <si>
    <t>Tell</t>
  </si>
  <si>
    <t>Prénom et Nom</t>
  </si>
  <si>
    <t>Extraire les Noms et Prénoms</t>
  </si>
  <si>
    <t>Guillaume Tell</t>
  </si>
  <si>
    <t>FORMULETEXTE(O42)</t>
  </si>
  <si>
    <t>Guillaume,Tell</t>
  </si>
  <si>
    <t>indiquez entre les guillemets " , "que vous voulez supprimer la virgule de séparation</t>
  </si>
  <si>
    <t>Séparer Nom et Prénom et en faire une adresse mail</t>
  </si>
  <si>
    <t>https://www.youtube.com/watch?v=2TmdhLLUsOQ</t>
  </si>
  <si>
    <t>Largeurs de colonnes figées pour mémoire  et  Largeurs de colonnes formule pourquoi ?</t>
  </si>
  <si>
    <t xml:space="preserve">Lorsque vous Copiez/Collez un document dans une nouvelle feuille </t>
  </si>
  <si>
    <t>vous n'obtenez pas toujours le même écartement de colonnes pour la taille de police.</t>
  </si>
  <si>
    <t>les formules vous indiquent les nouvelles largeurs et les largeurs figées les corrections à apporter</t>
  </si>
  <si>
    <t>Excel n'aime pas les cellules vides j'ai donc saisi des valeurs 1 dans certaines cellules</t>
  </si>
  <si>
    <t>&lt;Largeurs de colonnes figées pour mémoire</t>
  </si>
  <si>
    <t xml:space="preserve">Pour toutes ces formules remplacez </t>
  </si>
  <si>
    <t>par votre N° de Ligne et de Colonne</t>
  </si>
  <si>
    <t>&lt;Largeurs de colonnes formule</t>
  </si>
  <si>
    <t>l'avantage de ne pas mettre le nom de la cellule entre guillemets c'est qu'elle se mettra automatiquement à jour lorsque vous copierez votre tableau ailleurs</t>
  </si>
  <si>
    <t>Formats de cellules nombres personnalisées</t>
  </si>
  <si>
    <t>UNICAR(128269)</t>
  </si>
  <si>
    <t>Tableau de bord des ventes et de gestion des stocks</t>
  </si>
  <si>
    <t>https://www.youtube.com/watch?v=BEAwIv4fIw4</t>
  </si>
  <si>
    <t>dans les 3 formules suivantes</t>
  </si>
  <si>
    <t># ##0" gr"</t>
  </si>
  <si>
    <t>Lien incrémenté ne se met pas à jour dans un autre emplacement</t>
  </si>
  <si>
    <t># ##0.000" kg"</t>
  </si>
  <si>
    <t>Extraire du texte d'une chaine de caractères</t>
  </si>
  <si>
    <t>formule plus simple MAIS si vous déplacez votre tableau vous devez à chaque fois modifier l'adresse ("# c131";</t>
  </si>
  <si>
    <t>de # ##0.000" kg"</t>
  </si>
  <si>
    <t>Collez votre texte &gt;</t>
  </si>
  <si>
    <t>qtzt-45221-kiu</t>
  </si>
  <si>
    <t>de 0.00" Kg"</t>
  </si>
  <si>
    <t>0.000" Kg"</t>
  </si>
  <si>
    <t>position du premier caractère à extraire</t>
  </si>
  <si>
    <t>0.000K\g</t>
  </si>
  <si>
    <t>nombre de caractères à extraire</t>
  </si>
  <si>
    <t>Poids portion 0.000" Kg"</t>
  </si>
  <si>
    <t>Résultat</t>
  </si>
  <si>
    <t># ##0" cl"</t>
  </si>
  <si>
    <t>0.00 " cm³"</t>
  </si>
  <si>
    <t>Vous pouvez extraire ce que vous voulez d'une phrase des nombre un prénom etc</t>
  </si>
  <si>
    <t>0.000 " dm³"</t>
  </si>
  <si>
    <t>0.000" L"</t>
  </si>
  <si>
    <t>Vous pouvez mettre des émotocones dans vos formules entre deux guillemets "   "</t>
  </si>
  <si>
    <t>0" lignes"</t>
  </si>
  <si>
    <t>"🚲 "   " 🤓 "   " ✔ "   " 🆗 "</t>
  </si>
  <si>
    <t>0" jours"</t>
  </si>
  <si>
    <t>0" H"</t>
  </si>
  <si>
    <t>➕  ⏮  ➿  ⁉  ⬅  ☺  ✔  ❓  🆗  🌼  🚲  🤓  🔛 🚐  «</t>
  </si>
  <si>
    <t>0" Mx"</t>
  </si>
  <si>
    <t>Lien &gt;</t>
  </si>
  <si>
    <t>Voici quelques photos pour aider à estimer les quantités</t>
  </si>
  <si>
    <t>0.0" %"</t>
  </si>
  <si>
    <t>Visuellement, ça représente quoi 100 calories ?</t>
  </si>
  <si>
    <t>🔗</t>
  </si>
  <si>
    <t>🔎#</t>
  </si>
  <si>
    <t>N° 0</t>
  </si>
  <si>
    <t>Col.0</t>
  </si>
  <si>
    <t>Comment taper sur votre clavier d'ordinateur tous les symboles, emoji, signes, icones ?</t>
  </si>
  <si>
    <t>0.0" mm"</t>
  </si>
  <si>
    <t>http://www.symbole-clavier.com/</t>
  </si>
  <si>
    <t>https://www.premiers-clics.fr/cours-informatique/windows-les-fonctionnalites-du-clavier/</t>
  </si>
  <si>
    <t>.</t>
  </si>
  <si>
    <t>0.00" cm"</t>
  </si>
  <si>
    <t>Manuel d’utilisation</t>
  </si>
  <si>
    <t>0.00 " cm²"</t>
  </si>
  <si>
    <t>https://bepo.fr/wiki/Manuel</t>
  </si>
  <si>
    <t>https://bepo.fr/wiki/Menu</t>
  </si>
  <si>
    <t>Actif;"Actif";"Inactif"</t>
  </si>
  <si>
    <t>Vrai;"Vrai";"Faux"</t>
  </si>
  <si>
    <t>Liste des fonctions Excel avec une traduction</t>
  </si>
  <si>
    <t>https://fr.excelfunctions.eu/</t>
  </si>
  <si>
    <t>Pour vous détendre un peu  : Convertir un CD en MP3 avec Windows Media Player</t>
  </si>
  <si>
    <t>https://www.premiers-clics.fr/cours-informatique/windows-convertir-un-cd-en-fichiers-mp3/</t>
  </si>
  <si>
    <t>lorsque vous collez ce tableau ailleurs</t>
  </si>
  <si>
    <t>Amusez vous un tableur c'est fait pour ça</t>
  </si>
  <si>
    <t>Pour obtenir un nombre de plaques gastro à utiliser par exemple</t>
  </si>
  <si>
    <t>dans les formules avec loupe n'oubliez pas de modifier les adresses &gt; # k93 &amp;" K93"</t>
  </si>
  <si>
    <t>🛺</t>
  </si>
  <si>
    <t>🚲</t>
  </si>
  <si>
    <t>si vous utilisez un poids cru vous avez une formule</t>
  </si>
  <si>
    <t>❹ Kg cru</t>
  </si>
  <si>
    <t>et si vous utilisez un poids cuit vous en avez une autre</t>
  </si>
  <si>
    <t>❺ Kg cuit</t>
  </si>
  <si>
    <t>🤓</t>
  </si>
  <si>
    <t>Nombre de contenants</t>
  </si>
  <si>
    <t>Produit conditionné</t>
  </si>
  <si>
    <t>contenant(s) a prévoir &gt;</t>
  </si>
  <si>
    <t>Bœuf</t>
  </si>
  <si>
    <t>Sautés en morceaux service au poids</t>
  </si>
  <si>
    <t>❷ Type de Contenant</t>
  </si>
  <si>
    <t xml:space="preserve"> GN 1/ 1 = 3 Kg crus</t>
  </si>
  <si>
    <t>▼  ❹ ou ❺</t>
  </si>
  <si>
    <t>capacité du contenant ❸</t>
  </si>
  <si>
    <t xml:space="preserve"> Grammage  p.p.❼</t>
  </si>
  <si>
    <t>Effectif ❽</t>
  </si>
  <si>
    <t>couverts</t>
  </si>
  <si>
    <t xml:space="preserve">A conditionner </t>
  </si>
  <si>
    <t>Total contenants &gt;</t>
  </si>
  <si>
    <t>1 cont.pour &gt;</t>
  </si>
  <si>
    <t>un contenant* peut être une panière - un sachet - une plaque gastro - une louche - une barquette etc..</t>
  </si>
  <si>
    <t>Saisissez vos valeurs dans les cellules fond de couleur et collez ❹ Kg cru ou  ❺ Kg cuit</t>
  </si>
  <si>
    <t>LÉGENDE</t>
  </si>
  <si>
    <t>❶ FAMILLE et NOM DU PLAT</t>
  </si>
  <si>
    <t xml:space="preserve">❻ %  de PERTE </t>
  </si>
  <si>
    <t>❻ % de BONI &gt;</t>
  </si>
  <si>
    <t>❸ capacité du contenant*</t>
  </si>
  <si>
    <t>❻ Foisonnement</t>
  </si>
  <si>
    <t>❼  Grammage  p.p.</t>
  </si>
  <si>
    <t>❽ Saisissez vos effectifs</t>
  </si>
  <si>
    <t xml:space="preserve">Collez ❹ Kg cru ou ❺ Kg cuit </t>
  </si>
  <si>
    <t>Cellule &gt;</t>
  </si>
  <si>
    <t>CRU moins % Perte = CUIT</t>
  </si>
  <si>
    <t xml:space="preserve">CUIT + % boni = CRU </t>
  </si>
  <si>
    <t>Utilitaire pour le foisionnement en + ou - pour légumes secs et céréales etc…</t>
  </si>
  <si>
    <t>Cliquez sur les ◀</t>
  </si>
  <si>
    <t>cellules</t>
  </si>
  <si>
    <t>Produit conditionné &gt;</t>
  </si>
  <si>
    <t>Féculent</t>
  </si>
  <si>
    <t>Semoule (poids cru)</t>
  </si>
  <si>
    <t>CRU  Multiplié = CUIT</t>
  </si>
  <si>
    <t xml:space="preserve">CUIT Divisé  = CRU </t>
  </si>
  <si>
    <t xml:space="preserve"> GN 1/ 1 = 35 morceaux</t>
  </si>
  <si>
    <t>Service de quoi ? &gt;</t>
  </si>
  <si>
    <t>Morceaux</t>
  </si>
  <si>
    <t>(Morceaux- Tranches ...?)</t>
  </si>
  <si>
    <t>❹ Cru</t>
  </si>
  <si>
    <t>Poids Unitaire</t>
  </si>
  <si>
    <t>Combien p.p.❼</t>
  </si>
  <si>
    <t>Saisissez vos valeurs dans les cellules fond de couleur et collez ❹ Cu ou  ❺ Cuit</t>
  </si>
  <si>
    <t>❼  Quantité p.p.</t>
  </si>
  <si>
    <t>❺ Cuit</t>
  </si>
  <si>
    <t>Collez ❹ Cru ou ❺ Cuit Cellule &gt;</t>
  </si>
  <si>
    <t>Prix D'ACHAT / Prix de VENTE</t>
  </si>
  <si>
    <t>Bricolage "artisanal "   on peut faire plus simple mais c'est "pédagogique"</t>
  </si>
  <si>
    <t>&lt; position colonne et n° de ligne</t>
  </si>
  <si>
    <t>PRIX D'ACHAT</t>
  </si>
  <si>
    <t>PRIX VENTE</t>
  </si>
  <si>
    <t>%  d'augmentation</t>
  </si>
  <si>
    <t>Augmentation</t>
  </si>
  <si>
    <t xml:space="preserve">Saisissez vos valeurs dans les cellules fond ivoire </t>
  </si>
  <si>
    <t>Aide à la décision en Kg</t>
  </si>
  <si>
    <t>Pourcentages NET / BRUT et BRUT / NET</t>
  </si>
  <si>
    <t>Décriptage d'une recette par les pourcentages</t>
  </si>
  <si>
    <t>POIDS NET</t>
  </si>
  <si>
    <t>Nom de la recette &gt;</t>
  </si>
  <si>
    <t>PUNCH</t>
  </si>
  <si>
    <t>POIDS BRUT</t>
  </si>
  <si>
    <t>POIDS de PERTE</t>
  </si>
  <si>
    <t>%  de PERTE</t>
  </si>
  <si>
    <t xml:space="preserve"> Poids de perte</t>
  </si>
  <si>
    <t>Poids brut</t>
  </si>
  <si>
    <t>Total :</t>
  </si>
  <si>
    <t>%  de perte</t>
  </si>
  <si>
    <t>Pourcentages</t>
  </si>
  <si>
    <t>NET</t>
  </si>
  <si>
    <t>% Perte</t>
  </si>
  <si>
    <t>BRUT</t>
  </si>
  <si>
    <t>POIDS DE LA RECETTE A DÉCRYPTER &gt;</t>
  </si>
  <si>
    <t>Poids net</t>
  </si>
  <si>
    <t>Rhum</t>
  </si>
  <si>
    <t>Sucre de cannes</t>
  </si>
  <si>
    <t>Jus de pamplemousse</t>
  </si>
  <si>
    <t>Jus d'orange</t>
  </si>
  <si>
    <t>Citron vert</t>
  </si>
  <si>
    <t>conversion : volume Centilitres / poids</t>
  </si>
  <si>
    <t>Volume</t>
  </si>
  <si>
    <t>produit</t>
  </si>
  <si>
    <t>densité</t>
  </si>
  <si>
    <t>Poids</t>
  </si>
  <si>
    <t>Eau</t>
  </si>
  <si>
    <t>lait entier</t>
  </si>
  <si>
    <t>Saisissez vos valeurs dans les cellules fond jaune</t>
  </si>
  <si>
    <t>lait 1/2 écrémé</t>
  </si>
  <si>
    <t>Nom de la recette</t>
  </si>
  <si>
    <t>POIDS DE LA RECETTE A DÉCRYPTER</t>
  </si>
  <si>
    <t>huile</t>
  </si>
  <si>
    <t>liste des produits</t>
  </si>
  <si>
    <t>Pourcentages des produits</t>
  </si>
  <si>
    <t>alcool</t>
  </si>
  <si>
    <t>Saisissez vos valeurs dans la cellule fond jaune encre rouge</t>
  </si>
  <si>
    <t>FIN</t>
  </si>
  <si>
    <t>⓪①②③④⑤⑥⑦⑧⑨⑩⑪⑫⑬⑭⑮⑯⑰⑱⑲⑳  0️⃣ 1️⃣ 2️⃣ 3️⃣ 4️⃣ 5️⃣ 6️⃣ 7️⃣ 8️⃣ 9️⃣ 🔟</t>
  </si>
  <si>
    <t xml:space="preserve">⓿❶❷❸❹❺❻❼❽❾❿⓫⓬⓭⓮⓯⓰⓱⓲⓳⓴  </t>
  </si>
  <si>
    <t xml:space="preserve">  ► ◄  ▲ ▼  ➕ ➖ ➗ ✖️  ✅  »   " #  %  &amp;  '@  ≈  ±  ¼  ½  ¾  ! M² m² cm²  M³ m³ cm³ 😊 ChatGPT</t>
  </si>
  <si>
    <t>Cliquez sur la ligne souhaitée, sélectionnez dans la barre de formule le numéro ou la lettre à modifier, puis changez la police ou la couleur.</t>
  </si>
  <si>
    <t>◄ Clé critère saisissez un X</t>
  </si>
  <si>
    <t>◄ Affichage des réponses; saisissez un X</t>
  </si>
  <si>
    <t>Supprimez le X en cellule B14 si vous voulez masquer les critères.</t>
  </si>
  <si>
    <t>Une fois votre réponse saisie en B10, remettez un X en B14  afin d’afficher les éléments de correction et modifier votre réponse.</t>
  </si>
  <si>
    <t>Une fois votre réponse modifiée en B10, remettez un X en G3 afin d’afficher les éléments de correction et contrôler votre réponse.</t>
  </si>
  <si>
    <t>Supprimez le X en cellule G3 et b14 pour masquer les réponses; et recommencez</t>
  </si>
  <si>
    <t>8</t>
  </si>
  <si>
    <t>Auteur : Joel Leboucher • Rochefort sur Mer |  Date : 28 Avril 2026  |  heure : 18h30  |  réalisé avec l'aide de 😊 ChatGPT</t>
  </si>
  <si>
    <t>il y a du soja dans le tofu tout le monde n'aime pas ça;alors je le sert avec une sauce tomate _ vous êtes libre de votre texte</t>
  </si>
  <si>
    <t>(Je fournis la base. Vous construisez votre outil)</t>
  </si>
  <si>
    <t>Un audit Excel sérieux ne doit pas se résumer à “j’ai vérifié / tout est OK”. Il doit produire des preuves contrôlables : plages inspectées, formules modifiées, anciennes formules restantes, erreurs XML, dépendances, tests de notation.</t>
  </si>
  <si>
    <t>PHASE 2 — CONTRÔLE XML OBLIGATOIRE</t>
  </si>
  <si>
    <t>PHASE 4 — AUDIT APRÈS RÉPARATION</t>
  </si>
  <si>
    <t>PHASE 6 — LIVRABLE FINAL</t>
  </si>
  <si>
    <t>1. le fichier Excel corrigé ;</t>
  </si>
  <si>
    <t>1. nom exact des feuilles ;</t>
  </si>
  <si>
    <t>CONCLUSION ATTENDUE</t>
  </si>
  <si>
    <t>Ouvre le classeur Excel fourni et fais un audit technique profond avant toute modification. Je ne veux aucune réponse rassurante ou déclarative : chaque affirmation doit être prouvée par cellule, plage, formule, compteur, test ou résultat XML. Le fichier final doit rester compatible Excel 2021 FR : sans VBA, sans macros, sans LET, FILTRE/FILTER, SEQUENCE, TEXTJOIN/JOINDRE.TEXTE, sans @, sans formules dynamiques, sans liens externes, sans formules partagées héritées dans le XML, sans erreurs #REF!, #VALEUR!, #NOM?, #DIV/0!, #N/A dans les zones moteur. Phase 1 : audit avant modification avec nom des feuilles, dimensions utilisées, plages moteur, matrice questions, matrice critères, tests, contrôle qualité, colonnes formules, colonnes textes, cellules mélangeant texte/formule, formules vers anciennes plages, erreurs visibles et risques de notation. Phase 2 : ouvrir le .xlsx comme archive ZIP et contrôler les XML internes : compter t="shared", #REF!, @, fonctions interdites, anciennes plages, caches d’erreurs ; fournir les preuves XML avant réparation. Phase 3 : réparer réellement le fichier sans écraser les textes utiles, sans déplacer inutilement le moteur, en remplaçant les formules douteuses par des formules simples, bornées et auditables ; tracer chaque modification par cellule/plage avec justification. Phase 4 : refaire l’audit complet après réparation et fournir un tableau AVANT/APRÈS : questions, critères, plages, formules, formules modifiées, formules partagées restantes, erreurs Excel, fonctions interdites, anciennes références, textes en zone formule. Phase 5 : faire des tests métier obligatoires : réponse vide, CFA incomplète, CFA correcte, PRO incomplète, PRO correcte, mot-clé isolé, plusieurs critères manquants, réponse qui ne doit pas obtenir 20/20, réponse qui doit obtenir le maximum, PRO testé en CFA, CFA testé en PRO ; indiquer score attendu, score obtenu, cellule/plage et conclusion conforme/non conforme. Phase 6 : fournir le fichier corrigé, le rapport d’audit, les cellules/plages modifiées, les formules importantes corrigées, les tests réalisés, les contrôles XML avant/après, les problèmes restants et un avis critique réel. Interdiction d’écrire “tout est OK”, “validé à 100 %”, “audit profond terminé”, “moteur fiable” ou “corrigé définitivement” sans preuves techniques complètes. Si un point n’a pas pu être contrôlé, écrire NON CONTRÔLÉ avec la raison exacte.</t>
  </si>
  <si>
    <t>Voici le prompt à utiliser pour m’obliger à faire un travail sérieux.</t>
  </si>
  <si>
    <t>MISSION : AUDIT ET RÉPARATION TECHNIQUE D’UN CLASSEUR EXCEL 2021 FR</t>
  </si>
  <si>
    <t>Tu dois ouvrir le classeur Excel fourni et réaliser un audit technique profond, vérifiable et non cosmétique. L’objectif est de réparer réellement le fichier, pas d’améliorer seulement la présentation.</t>
  </si>
  <si>
    <t>RÈGLE ABSOLUE</t>
  </si>
  <si>
    <t>Aucune affirmation ne doit être déclarative. Chaque constat doit être prouvé par au moins un élément vérifiable : cellule, plage, formule, compteur, résultat de test, extrait XML ou nom de fichier XML interne. Si un point n’a pas pu être contrôlé, écrire clairement : NON CONTRÔLÉ + raison exacte.</t>
  </si>
  <si>
    <t>CONTRAINTES IMPÉRATIVES</t>
  </si>
  <si>
    <t>Le classeur final doit rester compatible Excel 2021 FR et respecter strictement :</t>
  </si>
  <si>
    <t>- sans VBA ;</t>
  </si>
  <si>
    <t>- sans macros ;</t>
  </si>
  <si>
    <t>- sans formules dynamiques ;</t>
  </si>
  <si>
    <t>- sans LET ;</t>
  </si>
  <si>
    <t>- sans FILTRE / FILTER ;</t>
  </si>
  <si>
    <t>- sans SEQUENCE ;</t>
  </si>
  <si>
    <t>- sans TEXTJOIN / JOINDRE.TEXTE ;</t>
  </si>
  <si>
    <t>- sans @ / intersection implicite ;</t>
  </si>
  <si>
    <t>- sans références interfeuilles inutiles ;</t>
  </si>
  <si>
    <t>- sans formules partagées héritées dans le XML ;</t>
  </si>
  <si>
    <t>- sans liens externes ;</t>
  </si>
  <si>
    <t>- sans #REF!, #VALEUR!, #NOM?, #DIV/0!, #N/A dans les zones moteur ;</t>
  </si>
  <si>
    <t>- sans mélange accidentel entre textes métier et zones de formules ;</t>
  </si>
  <si>
    <t>- aucune correction cosmétique ne doit masquer une erreur de logique.</t>
  </si>
  <si>
    <t>PHASE 1 — AUDIT AVANT MODIFICATION</t>
  </si>
  <si>
    <t>Avant toute modification, produire un diagnostic factuel indiquant :</t>
  </si>
  <si>
    <t>2. dimension utilisée de chaque feuille ;</t>
  </si>
  <si>
    <t>3. plage du moteur ;</t>
  </si>
  <si>
    <t>4. plage de la matrice questions ;</t>
  </si>
  <si>
    <t>5. plage de la matrice critères ;</t>
  </si>
  <si>
    <t>6. plage des tests de validation ;</t>
  </si>
  <si>
    <t>7. plage du contrôle qualité ;</t>
  </si>
  <si>
    <t>8. colonnes techniques contenant des formules ;</t>
  </si>
  <si>
    <t>9. colonnes contenant du texte métier ;</t>
  </si>
  <si>
    <t>10. cellules ou colonnes où texte et formule sont mélangés par erreur ;</t>
  </si>
  <si>
    <t>11. formules pointant vers des plages trop courtes ;</t>
  </si>
  <si>
    <t>12. formules pointant vers d’anciennes plages ou zones obsolètes ;</t>
  </si>
  <si>
    <t>13. erreurs Excel visibles ;</t>
  </si>
  <si>
    <t>14. risques de logique de notation ;</t>
  </si>
  <si>
    <t>15. nombre de questions réelles ;</t>
  </si>
  <si>
    <t>16. nombre de critères réels ;</t>
  </si>
  <si>
    <t>17. nombre de formules présentes ;</t>
  </si>
  <si>
    <t>18. nombre de formules suspectes.</t>
  </si>
  <si>
    <t>Ouvrir le fichier .xlsx comme une archive ZIP et inspecter les XML internes.</t>
  </si>
  <si>
    <t>Contrôles obligatoires :</t>
  </si>
  <si>
    <t>- rechercher les formules partagées : t="shared" ;</t>
  </si>
  <si>
    <t>- compter les formules partagées trouvées ;</t>
  </si>
  <si>
    <t>- indiquer leur emplacement XML et, si possible, les cellules concernées ;</t>
  </si>
  <si>
    <t>- rechercher #REF! ;</t>
  </si>
  <si>
    <t>- rechercher #VALUE!, #N/A, #DIV/0!, #NAME? si présents dans les caches XML ;</t>
  </si>
  <si>
    <t>- rechercher les formules contenant @ ;</t>
  </si>
  <si>
    <t>- rechercher LET, FILTER, FILTRE, SEQUENCE, TEXTJOIN, JOINDRE.TEXTE ;</t>
  </si>
  <si>
    <t>- rechercher les anciennes plages obsolètes ;</t>
  </si>
  <si>
    <t>- vérifier que les feuilles XML sont lisibles.</t>
  </si>
  <si>
    <t>Tu dois fournir les compteurs XML AVANT réparation.</t>
  </si>
  <si>
    <t>PHASE 3 — RÉPARATION CONTRÔLÉE</t>
  </si>
  <si>
    <t>Réparer le fichier directement en respectant ces règles :</t>
  </si>
  <si>
    <t>- ne pas écraser les textes métier utiles ;</t>
  </si>
  <si>
    <t>- ne pas écraser une formule fonctionnelle sans justification ;</t>
  </si>
  <si>
    <t>- ne pas déplacer le moteur sans nécessité ;</t>
  </si>
  <si>
    <t>- ne pas mélanger textes d’audit et colonnes techniques ;</t>
  </si>
  <si>
    <t>- remplacer les formules douteuses par des formules plus simples, bornées et auditables ;</t>
  </si>
  <si>
    <t>- privilégier les helpers plutôt que les formules trop longues ;</t>
  </si>
  <si>
    <t>- conserver des plages cohérentes avec la capacité réelle du moteur ;</t>
  </si>
  <si>
    <t>- supprimer ou reconstruire les formules partagées héritées ;</t>
  </si>
  <si>
    <t>- forcer un recalcul propre à l’ouverture du classeur si nécessaire.</t>
  </si>
  <si>
    <t>Chaque modification doit être tracée dans un journal :</t>
  </si>
  <si>
    <t>- cellule ou plage modifiée ;</t>
  </si>
  <si>
    <t>- ancienne logique ou problème constaté ;</t>
  </si>
  <si>
    <t>- nouvelle logique appliquée ;</t>
  </si>
  <si>
    <t>- justification technique.</t>
  </si>
  <si>
    <t>Après réparation, refaire les mêmes contrôles que dans les phases 1 et 2.</t>
  </si>
  <si>
    <t>Fournir un tableau AVANT / APRÈS avec au minimum :</t>
  </si>
  <si>
    <t>- nombre de feuilles ;</t>
  </si>
  <si>
    <t>- nombre de questions ;</t>
  </si>
  <si>
    <t>- nombre de critères ;</t>
  </si>
  <si>
    <t>- plage réelle de la matrice questions ;</t>
  </si>
  <si>
    <t>- plage réelle de la matrice critères ;</t>
  </si>
  <si>
    <t>- plage réelle des formules moteur ;</t>
  </si>
  <si>
    <t>- nombre total de formules ;</t>
  </si>
  <si>
    <t>- nombre de formules modifiées ;</t>
  </si>
  <si>
    <t>- nombre de formules partagées XML restantes ;</t>
  </si>
  <si>
    <t>- nombre de #REF! ;</t>
  </si>
  <si>
    <t>- nombre de #VALEUR! / #VALUE! ;</t>
  </si>
  <si>
    <t>- nombre de #NOM? / #NAME? ;</t>
  </si>
  <si>
    <t>- nombre de #DIV/0! ;</t>
  </si>
  <si>
    <t>- nombre de #N/A ;</t>
  </si>
  <si>
    <t>- nombre de fonctions interdites ;</t>
  </si>
  <si>
    <t>- nombre de références vers anciennes plages ;</t>
  </si>
  <si>
    <t>- nombre de cellules texte trouvées par erreur dans une zone formule ;</t>
  </si>
  <si>
    <t>- résultat des tests de notation.</t>
  </si>
  <si>
    <t>PHASE 5 — TESTS MÉTIER OBLIGATOIRES</t>
  </si>
  <si>
    <t>Tester au minimum 10 cas :</t>
  </si>
  <si>
    <t>1. réponse vide ;</t>
  </si>
  <si>
    <t>2. réponse CFA incomplète ;</t>
  </si>
  <si>
    <t>3. réponse CFA correcte ;</t>
  </si>
  <si>
    <t>4. réponse PRO incomplète ;</t>
  </si>
  <si>
    <t>5. réponse PRO correcte ;</t>
  </si>
  <si>
    <t>6. réponse avec seulement un mot-clé isolé ;</t>
  </si>
  <si>
    <t>7. réponse avec plusieurs critères manquants ;</t>
  </si>
  <si>
    <t>8. réponse qui ne doit pas obtenir 20/20 ;</t>
  </si>
  <si>
    <t>9. réponse qui doit obtenir le maximum ;</t>
  </si>
  <si>
    <t>10. réponse PRO évaluée en mode CFA ;</t>
  </si>
  <si>
    <t>11. réponse CFA évaluée en mode PRO.</t>
  </si>
  <si>
    <t>Pour chaque test, fournir :</t>
  </si>
  <si>
    <t>- question testée ;</t>
  </si>
  <si>
    <t>- niveau testé : CFA ou PRO ;</t>
  </si>
  <si>
    <t>- réponse saisie ;</t>
  </si>
  <si>
    <t>- score attendu ;</t>
  </si>
  <si>
    <t>- score obtenu ;</t>
  </si>
  <si>
    <t>- écart éventuel ;</t>
  </si>
  <si>
    <t>- conclusion : conforme / non conforme ;</t>
  </si>
  <si>
    <t>- cellule ou plage utilisée pour le calcul.</t>
  </si>
  <si>
    <t>RÈGLES DE NOTATION À CONTRÔLER</t>
  </si>
  <si>
    <t>- Une réponse PRO complète doit pouvoir obtenir un très bon score en mode CFA si elle couvre les attendus essentiels.</t>
  </si>
  <si>
    <t>- Une réponse CFA simple ne doit pas obtenir automatiquement un excellent score en mode PRO si elle manque de précision technique.</t>
  </si>
  <si>
    <t>- Les mots-clés isolés ne doivent pas suffire à valider une vraie réponse construite.</t>
  </si>
  <si>
    <t>- Les notions critiques doivent peser réellement.</t>
  </si>
  <si>
    <t>- Les erreurs éliminatoires ou fortement pénalisantes doivent être détectées.</t>
  </si>
  <si>
    <t>- Les scores doivent être plafonnés à 20/20.</t>
  </si>
  <si>
    <t>Fournir :</t>
  </si>
  <si>
    <t>2. un rapport d’audit clair ;</t>
  </si>
  <si>
    <t>3. le tableau AVANT / APRÈS ;</t>
  </si>
  <si>
    <t>4. la liste exacte des cellules et plages modifiées ;</t>
  </si>
  <si>
    <t>5. les formules importantes corrigées ;</t>
  </si>
  <si>
    <t>6. les tests métier réalisés ;</t>
  </si>
  <si>
    <t>7. les contrôles XML avant/après ;</t>
  </si>
  <si>
    <t>8. les problèmes restants s’il en existe ;</t>
  </si>
  <si>
    <t>9. un avis critique réel.</t>
  </si>
  <si>
    <t>INTERDICTIONS DE RÉPONSE</t>
  </si>
  <si>
    <t>Tu n’as pas le droit d’écrire :</t>
  </si>
  <si>
    <t>- “validé à 100 %” ;</t>
  </si>
  <si>
    <t>- “tout est OK” ;</t>
  </si>
  <si>
    <t>- “audit profond terminé” ;</t>
  </si>
  <si>
    <t>- “moteur fiable” ;</t>
  </si>
  <si>
    <t>- “corrigé définitivement” ;</t>
  </si>
  <si>
    <t>sauf si toutes les preuves techniques correspondantes sont fournies.</t>
  </si>
  <si>
    <t>Si une erreur est découverte après une déclaration de conformité, considérer que l’audit précédent était insuffisant et le dire explicitement.</t>
  </si>
  <si>
    <t>La conclusion doit être prudente et vérifiable. Elle doit distinguer :</t>
  </si>
  <si>
    <t>- points contrôlés ;</t>
  </si>
  <si>
    <t>- points réparés ;</t>
  </si>
  <si>
    <t>- points non contrôlés ;</t>
  </si>
  <si>
    <t>- risques restants ;</t>
  </si>
  <si>
    <t>- avis technique.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</si>
</sst>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64" formatCode="&quot;Vrai&quot;;&quot;Vrai&quot;;&quot;Faux&quot;"/>
    <numFmt numFmtId="165" formatCode="&quot;Actif&quot;;&quot;Actif&quot;;&quot;Inactif&quot;"/>
    <numFmt numFmtId="166" formatCode="0.000&quot; Kg&quot;"/>
    <numFmt numFmtId="167" formatCode="[$-F800]dddd\,\ mmmm\ dd\,\ yyyy"/>
    <numFmt numFmtId="168" formatCode="&quot;=UNICAR(128269)&quot;"/>
    <numFmt numFmtId="169" formatCode="#,##0&quot; gr&quot;"/>
    <numFmt numFmtId="170" formatCode="#,##0.000&quot; kg&quot;"/>
    <numFmt numFmtId="171" formatCode="&quot;de &quot;#,##0.000&quot; kg&quot;"/>
    <numFmt numFmtId="172" formatCode="&quot;de &quot;0.00&quot; Kg&quot;"/>
    <numFmt numFmtId="173" formatCode="0.000\K\g"/>
    <numFmt numFmtId="174" formatCode="&quot;Poids portion&quot;\ 0.000&quot; Kg&quot;"/>
    <numFmt numFmtId="175" formatCode="#,##0&quot; cl&quot;"/>
    <numFmt numFmtId="176" formatCode="0.00\ &quot; cm³&quot;"/>
    <numFmt numFmtId="177" formatCode="0.000\ &quot; dm³&quot;"/>
    <numFmt numFmtId="178" formatCode="0.000&quot; L&quot;"/>
    <numFmt numFmtId="179" formatCode="0&quot; lignes&quot;"/>
    <numFmt numFmtId="180" formatCode="0&quot; jours&quot;"/>
    <numFmt numFmtId="181" formatCode="0&quot; H&quot;"/>
    <numFmt numFmtId="182" formatCode="0.0&quot; %&quot;"/>
    <numFmt numFmtId="183" formatCode="&quot;N° &quot;0"/>
    <numFmt numFmtId="184" formatCode="&quot;Col.&quot;0"/>
    <numFmt numFmtId="185" formatCode="0.0&quot; mm&quot;"/>
    <numFmt numFmtId="186" formatCode="0.00&quot; cm&quot;"/>
    <numFmt numFmtId="187" formatCode="0.00\ &quot; cm²&quot;"/>
    <numFmt numFmtId="188" formatCode="0.00&quot; Kg&quot;"/>
    <numFmt numFmtId="189" formatCode="0&quot;%&quot;"/>
    <numFmt numFmtId="190" formatCode="0.0&quot; Kg&quot;"/>
    <numFmt numFmtId="191" formatCode="0.0"/>
    <numFmt numFmtId="192" formatCode="&quot;de &quot;0"/>
    <numFmt numFmtId="193" formatCode="#,##0.00\ &quot;€&quot;"/>
    <numFmt numFmtId="194" formatCode="0.00&quot;Kg&quot;"/>
    <numFmt numFmtId="195" formatCode="0.0%"/>
    <numFmt numFmtId="196" formatCode="0.000&quot;Kg&quot;"/>
    <numFmt numFmtId="197" formatCode="0.000"/>
    <numFmt numFmtId="198" formatCode="0.0000"/>
  </numFmts>
  <fonts count="151" x14ac:knownFonts="1">
    <font>
      <sz val="11"/>
      <name val="Carlito"/>
    </font>
    <font>
      <sz val="11"/>
      <color theme="1"/>
      <name val="Calibri"/>
      <family val="2"/>
      <scheme val="minor"/>
    </font>
    <font>
      <b/>
      <sz val="14"/>
      <color rgb="FF1F2937"/>
      <name val="Calibri"/>
      <family val="2"/>
    </font>
    <font>
      <sz val="12"/>
      <name val="Calibri"/>
      <family val="2"/>
    </font>
    <font>
      <sz val="12"/>
      <color rgb="FF1F2937"/>
      <name val="Calibri"/>
      <family val="2"/>
    </font>
    <font>
      <b/>
      <sz val="12"/>
      <color rgb="FF1F2937"/>
      <name val="Calibri"/>
      <family val="2"/>
    </font>
    <font>
      <sz val="11"/>
      <name val="Calibri"/>
      <family val="2"/>
    </font>
    <font>
      <sz val="9"/>
      <color rgb="FF777777"/>
      <name val="Calibri"/>
      <family val="2"/>
    </font>
    <font>
      <b/>
      <sz val="12"/>
      <color rgb="FFC00000"/>
      <name val="Calibri"/>
      <family val="2"/>
    </font>
    <font>
      <b/>
      <sz val="12"/>
      <color rgb="FF000000"/>
      <name val="Calibri"/>
      <family val="2"/>
    </font>
    <font>
      <sz val="11"/>
      <color theme="1"/>
      <name val="Calibri"/>
      <family val="2"/>
    </font>
    <font>
      <b/>
      <sz val="12"/>
      <name val="Calibri"/>
      <family val="2"/>
    </font>
    <font>
      <sz val="12"/>
      <color rgb="FF0033CC"/>
      <name val="Calibri"/>
      <family val="2"/>
    </font>
    <font>
      <sz val="12"/>
      <color rgb="FFC00000"/>
      <name val="Calibri"/>
      <family val="2"/>
    </font>
    <font>
      <b/>
      <sz val="12"/>
      <color rgb="FF1F2937"/>
      <name val="Aptos"/>
      <family val="2"/>
    </font>
    <font>
      <b/>
      <sz val="10"/>
      <color rgb="FF777777"/>
      <name val="Calibri"/>
      <family val="2"/>
    </font>
    <font>
      <b/>
      <sz val="9"/>
      <color rgb="FF777777"/>
      <name val="Calibri"/>
      <family val="2"/>
    </font>
    <font>
      <b/>
      <sz val="14"/>
      <name val="Calibri"/>
      <family val="2"/>
    </font>
    <font>
      <sz val="10"/>
      <name val="Arial"/>
      <family val="2"/>
    </font>
    <font>
      <b/>
      <sz val="10"/>
      <name val="Calibri"/>
      <family val="2"/>
    </font>
    <font>
      <b/>
      <sz val="18"/>
      <color theme="0"/>
      <name val="Calibri"/>
      <family val="2"/>
    </font>
    <font>
      <b/>
      <sz val="14"/>
      <color theme="0"/>
      <name val="Calibri"/>
      <family val="2"/>
    </font>
    <font>
      <sz val="12"/>
      <color theme="0"/>
      <name val="Calibri"/>
      <family val="2"/>
    </font>
    <font>
      <sz val="14"/>
      <color theme="0"/>
      <name val="Calibri"/>
      <family val="2"/>
    </font>
    <font>
      <b/>
      <sz val="12"/>
      <color theme="0"/>
      <name val="Calibri"/>
      <family val="2"/>
    </font>
    <font>
      <b/>
      <sz val="11"/>
      <name val="Calibri"/>
      <family val="2"/>
    </font>
    <font>
      <b/>
      <sz val="14"/>
      <color rgb="FFFF0000"/>
      <name val="Calibri"/>
      <family val="2"/>
    </font>
    <font>
      <b/>
      <sz val="22"/>
      <color rgb="FFC00000"/>
      <name val="Calibri"/>
      <family val="2"/>
    </font>
    <font>
      <sz val="11"/>
      <name val="Carlito"/>
      <family val="2"/>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name val="Calibri"/>
      <family val="2"/>
      <scheme val="minor"/>
    </font>
    <font>
      <b/>
      <sz val="14"/>
      <color rgb="FF1F2937"/>
      <name val="Calibri"/>
      <family val="2"/>
      <scheme val="minor"/>
    </font>
    <font>
      <sz val="12"/>
      <color rgb="FF1F2937"/>
      <name val="Calibri"/>
      <family val="2"/>
      <scheme val="minor"/>
    </font>
    <font>
      <b/>
      <sz val="12"/>
      <color rgb="FF1F2937"/>
      <name val="Calibri"/>
      <family val="2"/>
      <scheme val="minor"/>
    </font>
    <font>
      <b/>
      <sz val="12"/>
      <name val="Calibri"/>
      <family val="2"/>
      <scheme val="minor"/>
    </font>
    <font>
      <b/>
      <sz val="14"/>
      <name val="Calibri"/>
      <family val="2"/>
      <scheme val="minor"/>
    </font>
    <font>
      <sz val="8"/>
      <color theme="0" tint="-0.14999847407452621"/>
      <name val="Calibri"/>
      <family val="2"/>
      <scheme val="minor"/>
    </font>
    <font>
      <b/>
      <sz val="8"/>
      <color theme="0"/>
      <name val="Calibri"/>
      <family val="2"/>
      <scheme val="minor"/>
    </font>
    <font>
      <sz val="8"/>
      <color theme="0" tint="-0.249977111117893"/>
      <name val="Calibri"/>
      <family val="2"/>
      <scheme val="minor"/>
    </font>
    <font>
      <sz val="8"/>
      <color theme="0"/>
      <name val="Calibri"/>
      <family val="2"/>
      <scheme val="minor"/>
    </font>
    <font>
      <b/>
      <sz val="11"/>
      <color indexed="9"/>
      <name val="Calibri"/>
      <family val="2"/>
      <scheme val="minor"/>
    </font>
    <font>
      <b/>
      <sz val="10"/>
      <name val="Calibri"/>
      <family val="2"/>
      <scheme val="minor"/>
    </font>
    <font>
      <b/>
      <sz val="11"/>
      <color rgb="FFFFC000"/>
      <name val="Calibri"/>
      <family val="2"/>
      <scheme val="minor"/>
    </font>
    <font>
      <b/>
      <sz val="11"/>
      <color rgb="FFFFFF00"/>
      <name val="Calibri"/>
      <family val="2"/>
      <scheme val="minor"/>
    </font>
    <font>
      <b/>
      <sz val="12"/>
      <color rgb="FFFFFF00"/>
      <name val="Calibri"/>
      <family val="2"/>
      <scheme val="minor"/>
    </font>
    <font>
      <b/>
      <sz val="12"/>
      <color rgb="FFFFC000"/>
      <name val="Calibri"/>
      <family val="2"/>
      <scheme val="minor"/>
    </font>
    <font>
      <sz val="10"/>
      <color rgb="FF111827"/>
      <name val="Calibri"/>
      <family val="2"/>
    </font>
    <font>
      <sz val="11"/>
      <name val="Calibri"/>
      <family val="2"/>
      <scheme val="minor"/>
    </font>
    <font>
      <sz val="14"/>
      <name val="Segoe Print"/>
    </font>
    <font>
      <sz val="14"/>
      <name val="Calibri"/>
      <family val="2"/>
      <scheme val="minor"/>
    </font>
    <font>
      <b/>
      <sz val="14"/>
      <name val="Segoe Print"/>
    </font>
    <font>
      <i/>
      <sz val="11"/>
      <name val="Calibri"/>
      <family val="2"/>
      <scheme val="minor"/>
    </font>
    <font>
      <b/>
      <i/>
      <sz val="14"/>
      <name val="Calibri"/>
      <family val="2"/>
      <scheme val="minor"/>
    </font>
    <font>
      <u/>
      <sz val="11"/>
      <color theme="10"/>
      <name val="Calibri"/>
      <family val="2"/>
      <scheme val="minor"/>
    </font>
    <font>
      <u/>
      <sz val="14"/>
      <color theme="10"/>
      <name val="Calibri"/>
      <family val="2"/>
      <scheme val="minor"/>
    </font>
    <font>
      <sz val="18"/>
      <color rgb="FF0000FF"/>
      <name val="Calibri"/>
      <family val="2"/>
      <scheme val="minor"/>
    </font>
    <font>
      <sz val="12"/>
      <color theme="1"/>
      <name val="Calibri"/>
      <family val="2"/>
      <scheme val="minor"/>
    </font>
    <font>
      <b/>
      <sz val="10"/>
      <color theme="0"/>
      <name val="Calibri"/>
      <family val="2"/>
      <scheme val="minor"/>
    </font>
    <font>
      <b/>
      <sz val="14"/>
      <color theme="1"/>
      <name val="Calibri"/>
      <family val="2"/>
      <scheme val="minor"/>
    </font>
    <font>
      <sz val="9"/>
      <color theme="0"/>
      <name val="Calibri"/>
      <family val="2"/>
      <scheme val="minor"/>
    </font>
    <font>
      <b/>
      <sz val="12"/>
      <color theme="0"/>
      <name val="Calibri"/>
      <family val="2"/>
      <scheme val="minor"/>
    </font>
    <font>
      <sz val="11"/>
      <color theme="4" tint="0.39997558519241921"/>
      <name val="Calibri"/>
      <family val="2"/>
      <scheme val="minor"/>
    </font>
    <font>
      <b/>
      <sz val="12"/>
      <color rgb="FF0000FF"/>
      <name val="Calibri"/>
      <family val="2"/>
      <scheme val="minor"/>
    </font>
    <font>
      <b/>
      <sz val="12"/>
      <color theme="9" tint="-0.249977111117893"/>
      <name val="Calibri"/>
      <family val="2"/>
      <scheme val="minor"/>
    </font>
    <font>
      <b/>
      <sz val="12"/>
      <color theme="1"/>
      <name val="Calibri"/>
      <family val="2"/>
      <scheme val="minor"/>
    </font>
    <font>
      <b/>
      <sz val="12"/>
      <color rgb="FFFF0000"/>
      <name val="Calibri"/>
      <family val="2"/>
      <scheme val="minor"/>
    </font>
    <font>
      <u/>
      <sz val="12"/>
      <color theme="10"/>
      <name val="Calibri"/>
      <family val="2"/>
      <scheme val="minor"/>
    </font>
    <font>
      <sz val="12"/>
      <color theme="9" tint="-0.249977111117893"/>
      <name val="Calibri"/>
      <family val="2"/>
      <scheme val="minor"/>
    </font>
    <font>
      <sz val="11"/>
      <color theme="9" tint="-0.249977111117893"/>
      <name val="Calibri"/>
      <family val="2"/>
      <scheme val="minor"/>
    </font>
    <font>
      <sz val="10"/>
      <name val="Calibri"/>
      <family val="2"/>
      <scheme val="minor"/>
    </font>
    <font>
      <b/>
      <sz val="8"/>
      <name val="Calibri"/>
      <family val="2"/>
      <scheme val="minor"/>
    </font>
    <font>
      <sz val="8"/>
      <color theme="1"/>
      <name val="Calibri"/>
      <family val="2"/>
      <scheme val="minor"/>
    </font>
    <font>
      <sz val="11"/>
      <color rgb="FF0033CC"/>
      <name val="Calibri"/>
      <family val="2"/>
      <scheme val="minor"/>
    </font>
    <font>
      <sz val="10"/>
      <color theme="1"/>
      <name val="Calibri"/>
      <family val="2"/>
      <scheme val="minor"/>
    </font>
    <font>
      <b/>
      <sz val="11"/>
      <color rgb="FF7030A0"/>
      <name val="Calibri"/>
      <family val="2"/>
      <scheme val="minor"/>
    </font>
    <font>
      <b/>
      <sz val="14"/>
      <color rgb="FF7030A0"/>
      <name val="Calibri"/>
      <family val="2"/>
      <scheme val="minor"/>
    </font>
    <font>
      <b/>
      <u/>
      <sz val="14"/>
      <color theme="10"/>
      <name val="Calibri"/>
      <family val="2"/>
      <scheme val="minor"/>
    </font>
    <font>
      <sz val="11"/>
      <color rgb="FF0070C0"/>
      <name val="Calibri"/>
      <family val="2"/>
      <scheme val="minor"/>
    </font>
    <font>
      <sz val="11"/>
      <color theme="1"/>
      <name val="Segoe Print"/>
    </font>
    <font>
      <sz val="26"/>
      <color theme="7" tint="-0.249977111117893"/>
      <name val="Calibri"/>
      <family val="2"/>
      <scheme val="minor"/>
    </font>
    <font>
      <b/>
      <sz val="22"/>
      <color theme="9" tint="-0.249977111117893"/>
      <name val="Calibri"/>
      <family val="2"/>
      <scheme val="minor"/>
    </font>
    <font>
      <sz val="8"/>
      <name val="Arial"/>
      <family val="2"/>
    </font>
    <font>
      <b/>
      <sz val="10"/>
      <color theme="9" tint="-0.499984740745262"/>
      <name val="Calibri"/>
      <family val="2"/>
      <scheme val="minor"/>
    </font>
    <font>
      <sz val="10"/>
      <color theme="9" tint="-0.499984740745262"/>
      <name val="Calibri"/>
      <family val="2"/>
      <scheme val="minor"/>
    </font>
    <font>
      <b/>
      <sz val="10"/>
      <color theme="5" tint="-0.249977111117893"/>
      <name val="Calibri"/>
      <family val="2"/>
      <scheme val="minor"/>
    </font>
    <font>
      <sz val="18"/>
      <color rgb="FF0070C0"/>
      <name val="Calibri"/>
      <family val="2"/>
      <scheme val="minor"/>
    </font>
    <font>
      <b/>
      <sz val="18"/>
      <color theme="1"/>
      <name val="Calibri"/>
      <family val="2"/>
      <scheme val="minor"/>
    </font>
    <font>
      <b/>
      <sz val="10"/>
      <color theme="1"/>
      <name val="Calibri"/>
      <family val="2"/>
      <scheme val="minor"/>
    </font>
    <font>
      <sz val="11"/>
      <color theme="10"/>
      <name val="Calibri"/>
      <family val="2"/>
      <scheme val="minor"/>
    </font>
    <font>
      <sz val="9"/>
      <name val="Calibri"/>
      <family val="2"/>
      <scheme val="minor"/>
    </font>
    <font>
      <sz val="18"/>
      <color theme="1"/>
      <name val="Calibri"/>
      <family val="2"/>
      <scheme val="minor"/>
    </font>
    <font>
      <sz val="10"/>
      <name val="MS Sans Serif"/>
      <family val="2"/>
    </font>
    <font>
      <b/>
      <sz val="14"/>
      <color rgb="FF0000FF"/>
      <name val="Calibri"/>
      <family val="2"/>
      <scheme val="minor"/>
    </font>
    <font>
      <sz val="10"/>
      <color rgb="FF800000"/>
      <name val="Calibri"/>
      <family val="2"/>
      <scheme val="minor"/>
    </font>
    <font>
      <b/>
      <sz val="11"/>
      <color rgb="FF800000"/>
      <name val="Calibri"/>
      <family val="2"/>
      <scheme val="minor"/>
    </font>
    <font>
      <sz val="8"/>
      <color theme="0" tint="-0.499984740745262"/>
      <name val="Calibri"/>
      <family val="2"/>
      <scheme val="minor"/>
    </font>
    <font>
      <sz val="10"/>
      <color rgb="FFC00000"/>
      <name val="Calibri"/>
      <family val="2"/>
      <scheme val="minor"/>
    </font>
    <font>
      <b/>
      <sz val="11"/>
      <color rgb="FFC00000"/>
      <name val="Calibri"/>
      <family val="2"/>
      <scheme val="minor"/>
    </font>
    <font>
      <sz val="10"/>
      <color theme="1" tint="0.499984740745262"/>
      <name val="Calibri"/>
      <family val="2"/>
      <scheme val="minor"/>
    </font>
    <font>
      <b/>
      <sz val="11"/>
      <color theme="9" tint="-0.499984740745262"/>
      <name val="Calibri"/>
      <family val="2"/>
      <scheme val="minor"/>
    </font>
    <font>
      <sz val="10"/>
      <color theme="9" tint="-0.249977111117893"/>
      <name val="Calibri"/>
      <family val="2"/>
      <scheme val="minor"/>
    </font>
    <font>
      <sz val="10"/>
      <color theme="1" tint="0.34998626667073579"/>
      <name val="Calibri"/>
      <family val="2"/>
      <scheme val="minor"/>
    </font>
    <font>
      <sz val="11"/>
      <color theme="1" tint="0.34998626667073579"/>
      <name val="Calibri"/>
      <family val="2"/>
      <scheme val="minor"/>
    </font>
    <font>
      <sz val="11"/>
      <color theme="9" tint="-0.499984740745262"/>
      <name val="Calibri"/>
      <family val="2"/>
      <scheme val="minor"/>
    </font>
    <font>
      <sz val="11"/>
      <color theme="1" tint="0.499984740745262"/>
      <name val="Calibri"/>
      <family val="2"/>
      <scheme val="minor"/>
    </font>
    <font>
      <b/>
      <sz val="11"/>
      <name val="Calibri"/>
      <family val="2"/>
      <scheme val="minor"/>
    </font>
    <font>
      <sz val="10"/>
      <color rgb="FF0000FF"/>
      <name val="Calibri"/>
      <family val="2"/>
      <scheme val="minor"/>
    </font>
    <font>
      <b/>
      <sz val="10"/>
      <color rgb="FF7030A0"/>
      <name val="Calibri"/>
      <family val="2"/>
      <scheme val="minor"/>
    </font>
    <font>
      <b/>
      <sz val="10"/>
      <color rgb="FFC00000"/>
      <name val="Calibri"/>
      <family val="2"/>
      <scheme val="minor"/>
    </font>
    <font>
      <b/>
      <sz val="10"/>
      <color theme="9" tint="-0.249977111117893"/>
      <name val="Calibri"/>
      <family val="2"/>
      <scheme val="minor"/>
    </font>
    <font>
      <b/>
      <sz val="14"/>
      <color theme="0"/>
      <name val="Calibri"/>
      <family val="2"/>
      <scheme val="minor"/>
    </font>
    <font>
      <b/>
      <sz val="18"/>
      <color theme="0"/>
      <name val="Calibri"/>
      <family val="2"/>
      <scheme val="minor"/>
    </font>
    <font>
      <sz val="12"/>
      <color theme="9" tint="-0.499984740745262"/>
      <name val="Calibri"/>
      <family val="2"/>
      <scheme val="minor"/>
    </font>
    <font>
      <sz val="18"/>
      <color theme="0"/>
      <name val="Calibri"/>
      <family val="2"/>
      <scheme val="minor"/>
    </font>
    <font>
      <sz val="12"/>
      <color theme="0"/>
      <name val="Calibri"/>
      <family val="2"/>
      <scheme val="minor"/>
    </font>
    <font>
      <b/>
      <sz val="12"/>
      <color theme="5" tint="-0.499984740745262"/>
      <name val="Calibri"/>
      <family val="2"/>
      <scheme val="minor"/>
    </font>
    <font>
      <b/>
      <sz val="12"/>
      <color rgb="FFC00000"/>
      <name val="Calibri"/>
      <family val="2"/>
      <scheme val="minor"/>
    </font>
    <font>
      <b/>
      <sz val="11"/>
      <color theme="9" tint="-0.249977111117893"/>
      <name val="Calibri"/>
      <family val="2"/>
      <scheme val="minor"/>
    </font>
    <font>
      <sz val="10"/>
      <color rgb="FF808080"/>
      <name val="Calibri"/>
      <family val="2"/>
      <scheme val="minor"/>
    </font>
    <font>
      <sz val="11"/>
      <color rgb="FF800000"/>
      <name val="Calibri"/>
      <family val="2"/>
      <scheme val="minor"/>
    </font>
    <font>
      <b/>
      <sz val="12"/>
      <color rgb="FF800000"/>
      <name val="Calibri"/>
      <family val="2"/>
      <scheme val="minor"/>
    </font>
    <font>
      <sz val="8"/>
      <color rgb="FF808080"/>
      <name val="Calibri"/>
      <family val="2"/>
      <scheme val="minor"/>
    </font>
    <font>
      <sz val="9"/>
      <color theme="1"/>
      <name val="Calibri"/>
      <family val="2"/>
      <scheme val="minor"/>
    </font>
    <font>
      <b/>
      <sz val="10"/>
      <color rgb="FF0000FF"/>
      <name val="Calibri"/>
      <family val="2"/>
      <scheme val="minor"/>
    </font>
    <font>
      <sz val="10"/>
      <color rgb="FF7030A0"/>
      <name val="Calibri"/>
      <family val="2"/>
      <scheme val="minor"/>
    </font>
    <font>
      <b/>
      <sz val="12"/>
      <color rgb="FF7030A0"/>
      <name val="Calibri"/>
      <family val="2"/>
      <scheme val="minor"/>
    </font>
    <font>
      <b/>
      <sz val="10"/>
      <color indexed="10"/>
      <name val="Calibri"/>
      <family val="2"/>
      <scheme val="minor"/>
    </font>
    <font>
      <sz val="11"/>
      <color indexed="10"/>
      <name val="Calibri"/>
      <family val="2"/>
      <scheme val="minor"/>
    </font>
    <font>
      <b/>
      <sz val="10"/>
      <color indexed="12"/>
      <name val="Calibri"/>
      <family val="2"/>
      <scheme val="minor"/>
    </font>
    <font>
      <sz val="11"/>
      <color indexed="12"/>
      <name val="Calibri"/>
      <family val="2"/>
      <scheme val="minor"/>
    </font>
    <font>
      <sz val="12"/>
      <color indexed="12"/>
      <name val="Calibri"/>
      <family val="2"/>
      <scheme val="minor"/>
    </font>
    <font>
      <b/>
      <sz val="11"/>
      <color indexed="12"/>
      <name val="Calibri"/>
      <family val="2"/>
      <scheme val="minor"/>
    </font>
    <font>
      <b/>
      <sz val="10"/>
      <color rgb="FF0070C0"/>
      <name val="Calibri"/>
      <family val="2"/>
      <scheme val="minor"/>
    </font>
    <font>
      <b/>
      <sz val="16"/>
      <name val="Calibri"/>
      <family val="2"/>
      <scheme val="minor"/>
    </font>
    <font>
      <b/>
      <sz val="12"/>
      <color indexed="10"/>
      <name val="Calibri"/>
      <family val="2"/>
      <scheme val="minor"/>
    </font>
    <font>
      <b/>
      <sz val="16"/>
      <color rgb="FF0070C0"/>
      <name val="Calibri"/>
      <family val="2"/>
      <scheme val="minor"/>
    </font>
    <font>
      <b/>
      <sz val="12"/>
      <color indexed="12"/>
      <name val="Calibri"/>
      <family val="2"/>
      <scheme val="minor"/>
    </font>
    <font>
      <sz val="8"/>
      <name val="Calibri"/>
      <family val="2"/>
      <scheme val="minor"/>
    </font>
    <font>
      <b/>
      <sz val="12"/>
      <color rgb="FF0070C0"/>
      <name val="Calibri"/>
      <family val="2"/>
      <scheme val="minor"/>
    </font>
    <font>
      <b/>
      <sz val="10"/>
      <color rgb="FFFF0000"/>
      <name val="Calibri"/>
      <family val="2"/>
      <scheme val="minor"/>
    </font>
    <font>
      <b/>
      <sz val="20"/>
      <color rgb="FFC00000"/>
      <name val="Calibri"/>
      <family val="2"/>
    </font>
    <font>
      <sz val="8"/>
      <name val="Carlito"/>
      <family val="2"/>
    </font>
    <font>
      <b/>
      <sz val="14"/>
      <color rgb="FFFFFFFF"/>
      <name val="Calibri"/>
      <family val="2"/>
    </font>
    <font>
      <sz val="12"/>
      <color theme="1"/>
      <name val="Calibri"/>
      <family val="2"/>
    </font>
    <font>
      <b/>
      <sz val="14"/>
      <color rgb="FFFF0000"/>
      <name val="Carlito"/>
      <family val="2"/>
    </font>
    <font>
      <sz val="10"/>
      <color theme="0"/>
      <name val="Calibri"/>
      <family val="2"/>
    </font>
    <font>
      <b/>
      <sz val="16"/>
      <color theme="1"/>
      <name val="Calibri"/>
      <family val="2"/>
    </font>
    <font>
      <b/>
      <sz val="12"/>
      <color theme="1"/>
      <name val="Calibri"/>
      <family val="2"/>
    </font>
  </fonts>
  <fills count="64">
    <fill>
      <patternFill patternType="none"/>
    </fill>
    <fill>
      <patternFill patternType="gray125"/>
    </fill>
    <fill>
      <patternFill patternType="solid">
        <fgColor rgb="FFF7F8FA"/>
      </patternFill>
    </fill>
    <fill>
      <patternFill patternType="solid">
        <fgColor rgb="FFD9EAF7"/>
      </patternFill>
    </fill>
    <fill>
      <patternFill patternType="solid">
        <fgColor rgb="FFFFFFFF"/>
      </patternFill>
    </fill>
    <fill>
      <patternFill patternType="solid">
        <fgColor rgb="FFFFFFCC"/>
      </patternFill>
    </fill>
    <fill>
      <patternFill patternType="solid">
        <fgColor theme="0"/>
      </patternFill>
    </fill>
    <fill>
      <patternFill patternType="solid">
        <fgColor rgb="FFCAEDFB"/>
      </patternFill>
    </fill>
    <fill>
      <patternFill patternType="solid">
        <fgColor theme="0" tint="-0.14999847407452621"/>
        <bgColor indexed="65"/>
      </patternFill>
    </fill>
    <fill>
      <patternFill patternType="solid">
        <fgColor rgb="FF0070C0"/>
      </patternFill>
    </fill>
    <fill>
      <patternFill patternType="solid">
        <fgColor rgb="FF29A3FF"/>
      </patternFill>
    </fill>
    <fill>
      <patternFill patternType="solid">
        <fgColor rgb="FFFFF2CC"/>
      </patternFill>
    </fill>
    <fill>
      <patternFill patternType="solid">
        <fgColor theme="9" tint="0.79995117038483843"/>
        <bgColor indexed="65"/>
      </patternFill>
    </fill>
    <fill>
      <patternFill patternType="solid">
        <fgColor rgb="FFD9EAF7"/>
      </patternFill>
    </fill>
    <fill>
      <patternFill patternType="solid">
        <fgColor rgb="FFD9EAF7"/>
        <bgColor indexed="64"/>
      </patternFill>
    </fill>
    <fill>
      <patternFill patternType="solid">
        <fgColor rgb="FFDAF2D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CC00FF"/>
        <bgColor indexed="64"/>
      </patternFill>
    </fill>
    <fill>
      <patternFill patternType="solid">
        <fgColor rgb="FFED7D31"/>
        <bgColor indexed="64"/>
      </patternFill>
    </fill>
    <fill>
      <patternFill patternType="solid">
        <fgColor rgb="FF92D050"/>
        <bgColor indexed="64"/>
      </patternFill>
    </fill>
    <fill>
      <patternFill patternType="solid">
        <fgColor indexed="23"/>
        <bgColor indexed="64"/>
      </patternFill>
    </fill>
    <fill>
      <patternFill patternType="solid">
        <fgColor rgb="FF808080"/>
        <bgColor indexed="64"/>
      </patternFill>
    </fill>
    <fill>
      <patternFill patternType="solid">
        <fgColor theme="0" tint="-0.14999847407452621"/>
        <bgColor indexed="64"/>
      </patternFill>
    </fill>
    <fill>
      <patternFill patternType="solid">
        <fgColor rgb="FF99CC00"/>
        <bgColor indexed="64"/>
      </patternFill>
    </fill>
    <fill>
      <patternFill patternType="solid">
        <fgColor rgb="FFCCCCFF"/>
        <bgColor indexed="64"/>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99"/>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9"/>
      </patternFill>
    </fill>
    <fill>
      <patternFill patternType="solid">
        <fgColor rgb="FFFFFFCC"/>
        <bgColor indexed="64"/>
      </patternFill>
    </fill>
    <fill>
      <patternFill patternType="solid">
        <fgColor rgb="FFA4DE00"/>
        <bgColor indexed="64"/>
      </patternFill>
    </fill>
    <fill>
      <patternFill patternType="solid">
        <fgColor rgb="FFF1E8F8"/>
        <bgColor indexed="64"/>
      </patternFill>
    </fill>
    <fill>
      <patternFill patternType="solid">
        <fgColor rgb="FFFF0000"/>
        <bgColor indexed="64"/>
      </patternFill>
    </fill>
    <fill>
      <patternFill patternType="solid">
        <fgColor rgb="FFFFFFAF"/>
        <bgColor indexed="9"/>
      </patternFill>
    </fill>
    <fill>
      <patternFill patternType="solid">
        <fgColor rgb="FFFFFFCC"/>
        <bgColor indexed="9"/>
      </patternFill>
    </fill>
    <fill>
      <patternFill patternType="solid">
        <fgColor rgb="FFFFFFAF"/>
        <bgColor indexed="64"/>
      </patternFill>
    </fill>
    <fill>
      <patternFill patternType="solid">
        <fgColor rgb="FFFFFFAF"/>
        <bgColor theme="0"/>
      </patternFill>
    </fill>
    <fill>
      <patternFill patternType="solid">
        <fgColor theme="0"/>
        <bgColor theme="0"/>
      </patternFill>
    </fill>
    <fill>
      <patternFill patternType="solid">
        <fgColor rgb="FFC65911"/>
        <bgColor indexed="64"/>
      </patternFill>
    </fill>
    <fill>
      <patternFill patternType="solid">
        <fgColor rgb="FF800000"/>
        <bgColor indexed="64"/>
      </patternFill>
    </fill>
    <fill>
      <patternFill patternType="solid">
        <fgColor rgb="FFFFFFCC"/>
        <bgColor theme="0"/>
      </patternFill>
    </fill>
    <fill>
      <patternFill patternType="solid">
        <fgColor theme="5" tint="-0.249977111117893"/>
        <bgColor indexed="64"/>
      </patternFill>
    </fill>
    <fill>
      <patternFill patternType="solid">
        <fgColor rgb="FFBF95DF"/>
        <bgColor indexed="64"/>
      </patternFill>
    </fill>
    <fill>
      <patternFill patternType="solid">
        <fgColor rgb="FFF1E8F8"/>
        <bgColor indexed="9"/>
      </patternFill>
    </fill>
    <fill>
      <patternFill patternType="solid">
        <fgColor rgb="FFE8D9F3"/>
        <bgColor indexed="64"/>
      </patternFill>
    </fill>
    <fill>
      <patternFill patternType="solid">
        <fgColor indexed="42"/>
        <bgColor indexed="64"/>
      </patternFill>
    </fill>
    <fill>
      <patternFill patternType="solid">
        <fgColor rgb="FFCCFFCC"/>
        <bgColor indexed="64"/>
      </patternFill>
    </fill>
    <fill>
      <patternFill patternType="solid">
        <fgColor theme="7" tint="0.39997558519241921"/>
        <bgColor indexed="64"/>
      </patternFill>
    </fill>
    <fill>
      <patternFill patternType="solid">
        <fgColor indexed="26"/>
        <bgColor indexed="64"/>
      </patternFill>
    </fill>
    <fill>
      <patternFill patternType="solid">
        <fgColor indexed="9"/>
        <bgColor indexed="64"/>
      </patternFill>
    </fill>
    <fill>
      <patternFill patternType="solid">
        <fgColor theme="0" tint="-0.14999847407452621"/>
        <bgColor theme="0"/>
      </patternFill>
    </fill>
    <fill>
      <patternFill patternType="solid">
        <fgColor theme="0" tint="-0.14996795556505021"/>
        <bgColor indexed="64"/>
      </patternFill>
    </fill>
    <fill>
      <patternFill patternType="solid">
        <fgColor theme="0" tint="-0.1499374370555742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0070C0"/>
        <bgColor indexed="64"/>
      </patternFill>
    </fill>
    <fill>
      <patternFill patternType="solid">
        <fgColor rgb="FF29A3FF"/>
        <bgColor indexed="64"/>
      </patternFill>
    </fill>
    <fill>
      <patternFill patternType="solid">
        <fgColor rgb="FF244062"/>
      </patternFill>
    </fill>
  </fills>
  <borders count="95">
    <border>
      <left/>
      <right/>
      <top/>
      <bottom/>
      <diagonal/>
    </border>
    <border>
      <left/>
      <right/>
      <top/>
      <bottom/>
      <diagonal/>
    </border>
    <border>
      <left style="thin">
        <color rgb="FFC7D7EA"/>
      </left>
      <right/>
      <top style="thin">
        <color rgb="FFC7D7EA"/>
      </top>
      <bottom style="thin">
        <color rgb="FFC7D7EA"/>
      </bottom>
      <diagonal/>
    </border>
    <border>
      <left/>
      <right/>
      <top style="thin">
        <color rgb="FFC7D7EA"/>
      </top>
      <bottom style="thin">
        <color rgb="FFC7D7EA"/>
      </bottom>
      <diagonal/>
    </border>
    <border>
      <left style="thin">
        <color rgb="FFD7DEE8"/>
      </left>
      <right/>
      <top style="thin">
        <color rgb="FFD7DEE8"/>
      </top>
      <bottom style="thin">
        <color rgb="FFD7DEE8"/>
      </bottom>
      <diagonal/>
    </border>
    <border>
      <left style="thin">
        <color rgb="FFB8C7D9"/>
      </left>
      <right/>
      <top style="thin">
        <color rgb="FFB8C7D9"/>
      </top>
      <bottom style="thin">
        <color rgb="FFB8C7D9"/>
      </bottom>
      <diagonal/>
    </border>
    <border>
      <left/>
      <right/>
      <top style="thin">
        <color rgb="FFB8C7D9"/>
      </top>
      <bottom style="thin">
        <color rgb="FFB8C7D9"/>
      </bottom>
      <diagonal/>
    </border>
    <border>
      <left/>
      <right style="thin">
        <color rgb="FFB8C7D9"/>
      </right>
      <top style="thin">
        <color rgb="FFB8C7D9"/>
      </top>
      <bottom style="thin">
        <color rgb="FFB8C7D9"/>
      </bottom>
      <diagonal/>
    </border>
    <border>
      <left style="thin">
        <color rgb="FFD7DEE8"/>
      </left>
      <right/>
      <top style="thin">
        <color rgb="FFD7DEE8"/>
      </top>
      <bottom/>
      <diagonal/>
    </border>
    <border>
      <left/>
      <right style="thin">
        <color rgb="FFD7DEE8"/>
      </right>
      <top style="thin">
        <color rgb="FFD7DEE8"/>
      </top>
      <bottom/>
      <diagonal/>
    </border>
    <border>
      <left style="thin">
        <color rgb="FFD7DEE8"/>
      </left>
      <right/>
      <top/>
      <bottom/>
      <diagonal/>
    </border>
    <border>
      <left/>
      <right style="thin">
        <color rgb="FFD7DEE8"/>
      </right>
      <top/>
      <bottom/>
      <diagonal/>
    </border>
    <border>
      <left style="thin">
        <color rgb="FFD7DEE8"/>
      </left>
      <right/>
      <top/>
      <bottom style="thin">
        <color rgb="FFD7DEE8"/>
      </bottom>
      <diagonal/>
    </border>
    <border>
      <left/>
      <right style="thin">
        <color rgb="FFD7DEE8"/>
      </right>
      <top/>
      <bottom style="thin">
        <color rgb="FFD7DEE8"/>
      </bottom>
      <diagonal/>
    </border>
    <border>
      <left/>
      <right/>
      <top style="thin">
        <color rgb="FFD7DEE8"/>
      </top>
      <bottom/>
      <diagonal/>
    </border>
    <border>
      <left/>
      <right/>
      <top/>
      <bottom style="thin">
        <color rgb="FFD7DEE8"/>
      </bottom>
      <diagonal/>
    </border>
    <border>
      <left style="thin">
        <color rgb="FFB8C7D9"/>
      </left>
      <right style="thin">
        <color rgb="FFB8C7D9"/>
      </right>
      <top style="thin">
        <color rgb="FFB8C7D9"/>
      </top>
      <bottom/>
      <diagonal/>
    </border>
    <border>
      <left style="thin">
        <color rgb="FFB8C7D9"/>
      </left>
      <right style="thin">
        <color rgb="FFB8C7D9"/>
      </right>
      <top/>
      <bottom style="thin">
        <color rgb="FFB8C7D9"/>
      </bottom>
      <diagonal/>
    </border>
    <border>
      <left style="thin">
        <color rgb="FFB8C7D9"/>
      </left>
      <right style="thin">
        <color rgb="FFB8C7D9"/>
      </right>
      <top/>
      <bottom/>
      <diagonal/>
    </border>
    <border>
      <left style="thin">
        <color rgb="FFD7DEE8"/>
      </left>
      <right/>
      <top style="thin">
        <color rgb="FFC7D7EA"/>
      </top>
      <bottom/>
      <diagonal/>
    </border>
    <border>
      <left/>
      <right/>
      <top style="thin">
        <color rgb="FFC7D7EA"/>
      </top>
      <bottom/>
      <diagonal/>
    </border>
    <border>
      <left/>
      <right style="thin">
        <color rgb="FFD7DEE8"/>
      </right>
      <top style="thin">
        <color rgb="FFC7D7EA"/>
      </top>
      <bottom/>
      <diagonal/>
    </border>
    <border>
      <left/>
      <right style="thin">
        <color auto="1"/>
      </right>
      <top style="thin">
        <color rgb="FFB8C7D9"/>
      </top>
      <bottom/>
      <diagonal/>
    </border>
    <border>
      <left style="thin">
        <color rgb="FFD7DEE8"/>
      </left>
      <right/>
      <top style="thin">
        <color rgb="FFB8C7D9"/>
      </top>
      <bottom/>
      <diagonal/>
    </border>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rgb="FF0066FF"/>
      </left>
      <right/>
      <top style="thin">
        <color rgb="FF0066FF"/>
      </top>
      <bottom/>
      <diagonal/>
    </border>
    <border>
      <left/>
      <right/>
      <top style="thin">
        <color rgb="FF0066FF"/>
      </top>
      <bottom/>
      <diagonal/>
    </border>
    <border>
      <left/>
      <right style="thin">
        <color rgb="FF0066FF"/>
      </right>
      <top style="thin">
        <color rgb="FF0066FF"/>
      </top>
      <bottom/>
      <diagonal/>
    </border>
    <border>
      <left style="thin">
        <color rgb="FF0066FF"/>
      </left>
      <right/>
      <top/>
      <bottom/>
      <diagonal/>
    </border>
    <border>
      <left/>
      <right style="thin">
        <color rgb="FF0066FF"/>
      </right>
      <top/>
      <bottom/>
      <diagonal/>
    </border>
    <border>
      <left style="thin">
        <color rgb="FF0066FF"/>
      </left>
      <right/>
      <top/>
      <bottom style="thin">
        <color rgb="FF0066FF"/>
      </bottom>
      <diagonal/>
    </border>
    <border>
      <left/>
      <right/>
      <top/>
      <bottom style="thin">
        <color rgb="FF0066FF"/>
      </bottom>
      <diagonal/>
    </border>
    <border>
      <left/>
      <right style="thin">
        <color rgb="FF0066FF"/>
      </right>
      <top/>
      <bottom style="thin">
        <color rgb="FF0066FF"/>
      </bottom>
      <diagonal/>
    </border>
    <border>
      <left/>
      <right/>
      <top style="thin">
        <color rgb="FFB8C7D9"/>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rgb="FFB8C7D9"/>
      </right>
      <top style="thin">
        <color rgb="FFB8C7D9"/>
      </top>
      <bottom/>
      <diagonal/>
    </border>
    <border>
      <left style="thin">
        <color rgb="FFD7DEE8"/>
      </left>
      <right/>
      <top/>
      <bottom style="thin">
        <color auto="1"/>
      </bottom>
      <diagonal/>
    </border>
    <border>
      <left/>
      <right/>
      <top style="thin">
        <color rgb="FFD7DEE8"/>
      </top>
      <bottom style="thin">
        <color rgb="FFD7DEE8"/>
      </bottom>
      <diagonal/>
    </border>
    <border>
      <left style="thin">
        <color rgb="FF0066FF"/>
      </left>
      <right/>
      <top style="thin">
        <color rgb="FF0066FF"/>
      </top>
      <bottom style="thin">
        <color rgb="FFC7D7EA"/>
      </bottom>
      <diagonal/>
    </border>
    <border>
      <left/>
      <right/>
      <top style="thin">
        <color rgb="FF0066FF"/>
      </top>
      <bottom style="thin">
        <color rgb="FFC7D7EA"/>
      </bottom>
      <diagonal/>
    </border>
    <border>
      <left/>
      <right style="thin">
        <color rgb="FF0066FF"/>
      </right>
      <top style="thin">
        <color rgb="FF0066FF"/>
      </top>
      <bottom style="thin">
        <color rgb="FFC7D7EA"/>
      </bottom>
      <diagonal/>
    </border>
    <border>
      <left style="thin">
        <color rgb="FF0066FF"/>
      </left>
      <right/>
      <top style="thin">
        <color rgb="FFD7DEE8"/>
      </top>
      <bottom style="thin">
        <color rgb="FFD7DEE8"/>
      </bottom>
      <diagonal/>
    </border>
    <border>
      <left/>
      <right style="thin">
        <color rgb="FF0066FF"/>
      </right>
      <top style="thin">
        <color rgb="FFD7DEE8"/>
      </top>
      <bottom style="thin">
        <color rgb="FFD7DEE8"/>
      </bottom>
      <diagonal/>
    </border>
    <border>
      <left style="thin">
        <color rgb="FF0066FF"/>
      </left>
      <right/>
      <top style="thin">
        <color rgb="FFB8C7D9"/>
      </top>
      <bottom style="thin">
        <color rgb="FFB8C7D9"/>
      </bottom>
      <diagonal/>
    </border>
    <border>
      <left/>
      <right style="thin">
        <color rgb="FF0066FF"/>
      </right>
      <top style="thin">
        <color rgb="FFB8C7D9"/>
      </top>
      <bottom style="thin">
        <color rgb="FFB8C7D9"/>
      </bottom>
      <diagonal/>
    </border>
    <border>
      <left style="thin">
        <color rgb="FF0066FF"/>
      </left>
      <right/>
      <top style="thin">
        <color rgb="FFD7DEE8"/>
      </top>
      <bottom/>
      <diagonal/>
    </border>
    <border>
      <left/>
      <right style="thin">
        <color rgb="FF0066FF"/>
      </right>
      <top style="thin">
        <color rgb="FFD7DEE8"/>
      </top>
      <bottom/>
      <diagonal/>
    </border>
    <border>
      <left/>
      <right/>
      <top/>
      <bottom style="thin">
        <color rgb="FFB8C7D9"/>
      </bottom>
      <diagonal/>
    </border>
    <border>
      <left/>
      <right style="thin">
        <color rgb="FF0066FF"/>
      </right>
      <top/>
      <bottom style="thin">
        <color rgb="FFB8C7D9"/>
      </bottom>
      <diagonal/>
    </border>
    <border>
      <left/>
      <right/>
      <top style="double">
        <color theme="9" tint="0.39994506668294322"/>
      </top>
      <bottom/>
      <diagonal/>
    </border>
    <border>
      <left/>
      <right/>
      <top style="medium">
        <color auto="1"/>
      </top>
      <bottom/>
      <diagonal/>
    </border>
    <border>
      <left style="medium">
        <color indexed="64"/>
      </left>
      <right/>
      <top style="medium">
        <color indexed="64"/>
      </top>
      <bottom/>
      <diagonal/>
    </border>
    <border>
      <left/>
      <right style="medium">
        <color indexed="64"/>
      </right>
      <top style="medium">
        <color auto="1"/>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7030A0"/>
      </left>
      <right style="thin">
        <color rgb="FF7030A0"/>
      </right>
      <top style="thin">
        <color rgb="FF7030A0"/>
      </top>
      <bottom style="thin">
        <color rgb="FF7030A0"/>
      </bottom>
      <diagonal/>
    </border>
    <border>
      <left/>
      <right/>
      <top/>
      <bottom style="hair">
        <color auto="1"/>
      </bottom>
      <diagonal/>
    </border>
    <border>
      <left/>
      <right style="medium">
        <color indexed="64"/>
      </right>
      <top/>
      <bottom style="hair">
        <color auto="1"/>
      </bottom>
      <diagonal/>
    </border>
    <border>
      <left/>
      <right/>
      <top style="hair">
        <color auto="1"/>
      </top>
      <bottom/>
      <diagonal/>
    </border>
    <border>
      <left/>
      <right style="medium">
        <color auto="1"/>
      </right>
      <top style="hair">
        <color auto="1"/>
      </top>
      <bottom/>
      <diagonal/>
    </border>
    <border>
      <left/>
      <right/>
      <top style="hair">
        <color auto="1"/>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hair">
        <color indexed="64"/>
      </bottom>
      <diagonal/>
    </border>
    <border>
      <left/>
      <right style="medium">
        <color indexed="64"/>
      </right>
      <top style="hair">
        <color auto="1"/>
      </top>
      <bottom style="hair">
        <color auto="1"/>
      </bottom>
      <diagonal/>
    </border>
    <border>
      <left/>
      <right style="medium">
        <color auto="1"/>
      </right>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hair">
        <color indexed="64"/>
      </right>
      <top style="hair">
        <color indexed="64"/>
      </top>
      <bottom/>
      <diagonal/>
    </border>
    <border>
      <left style="hair">
        <color indexed="60"/>
      </left>
      <right style="hair">
        <color indexed="64"/>
      </right>
      <top/>
      <bottom style="hair">
        <color indexed="64"/>
      </bottom>
      <diagonal/>
    </border>
    <border>
      <left style="hair">
        <color auto="1"/>
      </left>
      <right style="hair">
        <color indexed="64"/>
      </right>
      <top/>
      <bottom style="hair">
        <color auto="1"/>
      </bottom>
      <diagonal/>
    </border>
    <border>
      <left style="hair">
        <color auto="1"/>
      </left>
      <right style="medium">
        <color auto="1"/>
      </right>
      <top style="hair">
        <color auto="1"/>
      </top>
      <bottom style="hair">
        <color auto="1"/>
      </bottom>
      <diagonal/>
    </border>
    <border>
      <left/>
      <right style="hair">
        <color indexed="64"/>
      </right>
      <top/>
      <bottom/>
      <diagonal/>
    </border>
    <border>
      <left style="thin">
        <color indexed="10"/>
      </left>
      <right style="thin">
        <color indexed="10"/>
      </right>
      <top style="thin">
        <color indexed="10"/>
      </top>
      <bottom style="thin">
        <color indexed="10"/>
      </bottom>
      <diagonal/>
    </border>
    <border>
      <left/>
      <right/>
      <top style="thin">
        <color indexed="10"/>
      </top>
      <bottom/>
      <diagonal/>
    </border>
    <border>
      <left/>
      <right style="hair">
        <color auto="1"/>
      </right>
      <top/>
      <bottom style="thin">
        <color indexed="64"/>
      </bottom>
      <diagonal/>
    </border>
    <border>
      <left/>
      <right style="thin">
        <color indexed="64"/>
      </right>
      <top/>
      <bottom style="medium">
        <color auto="1"/>
      </bottom>
      <diagonal/>
    </border>
  </borders>
  <cellStyleXfs count="18">
    <xf numFmtId="0" fontId="0" fillId="0" borderId="0"/>
    <xf numFmtId="0" fontId="10" fillId="0" borderId="1"/>
    <xf numFmtId="0" fontId="18" fillId="0" borderId="1"/>
    <xf numFmtId="0" fontId="28" fillId="0" borderId="24"/>
    <xf numFmtId="0" fontId="18" fillId="0" borderId="24"/>
    <xf numFmtId="0" fontId="1" fillId="0" borderId="24"/>
    <xf numFmtId="0" fontId="1" fillId="0" borderId="24"/>
    <xf numFmtId="0" fontId="18" fillId="0" borderId="24"/>
    <xf numFmtId="0" fontId="56" fillId="0" borderId="24" applyNumberFormat="0" applyFill="0" applyBorder="0" applyAlignment="0" applyProtection="0"/>
    <xf numFmtId="0" fontId="59" fillId="0" borderId="24"/>
    <xf numFmtId="0" fontId="56" fillId="0" borderId="24" applyNumberFormat="0" applyFill="0" applyBorder="0" applyAlignment="0" applyProtection="0"/>
    <xf numFmtId="0" fontId="69" fillId="0" borderId="24" applyNumberFormat="0" applyFill="0" applyBorder="0" applyAlignment="0" applyProtection="0"/>
    <xf numFmtId="0" fontId="1" fillId="0" borderId="24"/>
    <xf numFmtId="0" fontId="18" fillId="0" borderId="24"/>
    <xf numFmtId="0" fontId="84" fillId="0" borderId="24"/>
    <xf numFmtId="0" fontId="94" fillId="0" borderId="24"/>
    <xf numFmtId="0" fontId="1" fillId="0" borderId="24"/>
    <xf numFmtId="0" fontId="10" fillId="0" borderId="24"/>
  </cellStyleXfs>
  <cellXfs count="766">
    <xf numFmtId="0" fontId="0" fillId="0" borderId="0" xfId="0"/>
    <xf numFmtId="0" fontId="4" fillId="0" borderId="0" xfId="0" applyFont="1" applyAlignment="1">
      <alignment vertical="center"/>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5" xfId="0" applyFont="1" applyFill="1" applyBorder="1" applyAlignment="1">
      <alignment horizontal="left" vertical="center" wrapText="1"/>
    </xf>
    <xf numFmtId="0" fontId="6" fillId="0" borderId="0" xfId="0" applyFont="1" applyAlignment="1">
      <alignment vertical="center"/>
    </xf>
    <xf numFmtId="0" fontId="5" fillId="3" borderId="6"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5" fillId="4" borderId="10" xfId="0" applyFont="1" applyFill="1" applyBorder="1" applyAlignment="1">
      <alignment horizontal="left" vertical="center"/>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3" fillId="0" borderId="0" xfId="0" applyFont="1"/>
    <xf numFmtId="0" fontId="4" fillId="4" borderId="16"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19" fillId="8" borderId="1" xfId="2" applyFont="1" applyFill="1" applyAlignment="1">
      <alignment horizontal="center" vertical="center"/>
    </xf>
    <xf numFmtId="0" fontId="5" fillId="4" borderId="22" xfId="0" applyFont="1" applyFill="1" applyBorder="1" applyAlignment="1">
      <alignment vertical="center"/>
    </xf>
    <xf numFmtId="0" fontId="17" fillId="6" borderId="25" xfId="0" applyFont="1" applyFill="1" applyBorder="1" applyAlignment="1">
      <alignment vertical="center"/>
    </xf>
    <xf numFmtId="0" fontId="17" fillId="6" borderId="26" xfId="0" applyFont="1" applyFill="1" applyBorder="1" applyAlignment="1">
      <alignment vertical="center"/>
    </xf>
    <xf numFmtId="0" fontId="6" fillId="0" borderId="0" xfId="0" applyFont="1" applyAlignment="1">
      <alignment horizontal="right" vertical="center"/>
    </xf>
    <xf numFmtId="0" fontId="8" fillId="5" borderId="23"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8" xfId="0" applyFont="1"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horizontal="left" vertical="center"/>
    </xf>
    <xf numFmtId="0" fontId="2" fillId="13" borderId="6" xfId="0" applyFont="1" applyFill="1" applyBorder="1" applyAlignment="1">
      <alignment vertical="center"/>
    </xf>
    <xf numFmtId="0" fontId="25" fillId="6" borderId="32" xfId="0" applyFont="1" applyFill="1" applyBorder="1" applyAlignment="1">
      <alignment vertical="center"/>
    </xf>
    <xf numFmtId="0" fontId="22" fillId="10" borderId="0" xfId="0" applyFont="1" applyFill="1" applyAlignment="1">
      <alignment vertical="center"/>
    </xf>
    <xf numFmtId="0" fontId="27" fillId="5" borderId="8" xfId="0" applyFont="1" applyFill="1" applyBorder="1" applyAlignment="1">
      <alignment horizontal="center" vertical="center"/>
    </xf>
    <xf numFmtId="0" fontId="5" fillId="4" borderId="28" xfId="0" applyFont="1" applyFill="1" applyBorder="1" applyAlignment="1">
      <alignment vertical="center"/>
    </xf>
    <xf numFmtId="0" fontId="5" fillId="2" borderId="4" xfId="0" applyFont="1" applyFill="1" applyBorder="1" applyAlignment="1">
      <alignment vertical="center" wrapText="1"/>
    </xf>
    <xf numFmtId="0" fontId="22" fillId="10" borderId="9" xfId="0" applyFont="1" applyFill="1" applyBorder="1" applyAlignment="1">
      <alignment vertical="center"/>
    </xf>
    <xf numFmtId="0" fontId="21" fillId="10" borderId="0" xfId="0" applyFont="1" applyFill="1" applyAlignment="1">
      <alignment vertical="center"/>
    </xf>
    <xf numFmtId="0" fontId="15" fillId="0" borderId="16" xfId="0" applyFont="1" applyBorder="1" applyAlignment="1">
      <alignment horizontal="center" vertical="center" wrapText="1"/>
    </xf>
    <xf numFmtId="0" fontId="16" fillId="0" borderId="18" xfId="0" applyFont="1" applyBorder="1" applyAlignment="1">
      <alignment horizontal="center" vertical="center" wrapText="1"/>
    </xf>
    <xf numFmtId="0" fontId="7" fillId="0" borderId="18" xfId="0" applyFont="1" applyBorder="1" applyAlignment="1">
      <alignment vertical="center" wrapText="1"/>
    </xf>
    <xf numFmtId="0" fontId="11" fillId="11" borderId="27" xfId="0" applyFont="1" applyFill="1" applyBorder="1" applyAlignment="1">
      <alignment horizontal="right" vertical="center" wrapText="1"/>
    </xf>
    <xf numFmtId="0" fontId="11" fillId="11" borderId="24" xfId="0" applyFont="1" applyFill="1" applyBorder="1" applyAlignment="1">
      <alignment horizontal="left" vertical="center" wrapText="1"/>
    </xf>
    <xf numFmtId="0" fontId="25" fillId="14" borderId="27" xfId="0" applyFont="1" applyFill="1" applyBorder="1"/>
    <xf numFmtId="0" fontId="6" fillId="14" borderId="24" xfId="0" applyFont="1" applyFill="1" applyBorder="1" applyAlignment="1">
      <alignment vertical="top" wrapText="1"/>
    </xf>
    <xf numFmtId="0" fontId="6" fillId="14" borderId="28" xfId="0" applyFont="1" applyFill="1" applyBorder="1" applyAlignment="1">
      <alignment vertical="top" wrapText="1"/>
    </xf>
    <xf numFmtId="0" fontId="11" fillId="11" borderId="29" xfId="0" applyFont="1" applyFill="1" applyBorder="1" applyAlignment="1">
      <alignment horizontal="right" vertical="center" wrapText="1"/>
    </xf>
    <xf numFmtId="0" fontId="11" fillId="11" borderId="30" xfId="0" applyFont="1" applyFill="1" applyBorder="1" applyAlignment="1">
      <alignment horizontal="left" vertical="center" wrapText="1"/>
    </xf>
    <xf numFmtId="0" fontId="21" fillId="10" borderId="32" xfId="0" applyFont="1" applyFill="1" applyBorder="1" applyAlignment="1">
      <alignment vertical="center"/>
    </xf>
    <xf numFmtId="0" fontId="23" fillId="10" borderId="25" xfId="0" applyFont="1" applyFill="1" applyBorder="1" applyAlignment="1">
      <alignment vertical="center"/>
    </xf>
    <xf numFmtId="0" fontId="23" fillId="10" borderId="26" xfId="0" applyFont="1" applyFill="1" applyBorder="1" applyAlignment="1">
      <alignment vertical="center"/>
    </xf>
    <xf numFmtId="0" fontId="16" fillId="0" borderId="18" xfId="0" applyFont="1" applyBorder="1" applyAlignment="1">
      <alignment vertical="center" wrapText="1"/>
    </xf>
    <xf numFmtId="0" fontId="25" fillId="15" borderId="27" xfId="0" applyFont="1" applyFill="1" applyBorder="1"/>
    <xf numFmtId="0" fontId="6" fillId="15" borderId="24" xfId="0" applyFont="1" applyFill="1" applyBorder="1" applyAlignment="1">
      <alignment vertical="top" wrapText="1"/>
    </xf>
    <xf numFmtId="0" fontId="6" fillId="15" borderId="28" xfId="0" applyFont="1" applyFill="1" applyBorder="1" applyAlignment="1">
      <alignment vertical="top" wrapText="1"/>
    </xf>
    <xf numFmtId="0" fontId="24" fillId="9" borderId="6" xfId="0" applyFont="1" applyFill="1" applyBorder="1" applyAlignment="1">
      <alignment horizontal="center" vertical="center" wrapText="1"/>
    </xf>
    <xf numFmtId="0" fontId="24" fillId="9"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5" fillId="4" borderId="14"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5" fillId="4" borderId="10" xfId="0" applyFont="1" applyFill="1" applyBorder="1" applyAlignment="1">
      <alignment horizontal="center" vertical="center" wrapText="1"/>
    </xf>
    <xf numFmtId="0" fontId="4" fillId="4" borderId="0" xfId="0" applyFont="1" applyFill="1" applyAlignment="1">
      <alignment horizontal="center" vertical="center" wrapText="1"/>
    </xf>
    <xf numFmtId="0" fontId="5" fillId="4" borderId="0" xfId="0" applyFont="1" applyFill="1" applyAlignment="1">
      <alignment horizontal="left" vertical="center" wrapText="1"/>
    </xf>
    <xf numFmtId="0" fontId="13" fillId="4" borderId="11"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4" borderId="15"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5" fillId="11" borderId="16" xfId="0" applyFont="1" applyFill="1" applyBorder="1" applyAlignment="1">
      <alignment horizontal="center" vertical="center" wrapText="1"/>
    </xf>
    <xf numFmtId="0" fontId="24" fillId="10" borderId="8"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8" xfId="0" applyFont="1" applyFill="1" applyBorder="1" applyAlignment="1">
      <alignment horizontal="right" vertical="center" wrapText="1"/>
    </xf>
    <xf numFmtId="0" fontId="5" fillId="11" borderId="17" xfId="0" applyFont="1" applyFill="1" applyBorder="1" applyAlignment="1">
      <alignment horizontal="center" vertical="center" wrapText="1"/>
    </xf>
    <xf numFmtId="0" fontId="0" fillId="0" borderId="0" xfId="0" applyAlignment="1">
      <alignment horizontal="right" vertical="center" wrapText="1"/>
    </xf>
    <xf numFmtId="0" fontId="2" fillId="13" borderId="5" xfId="0" applyFont="1" applyFill="1" applyBorder="1" applyAlignment="1">
      <alignment horizontal="center" vertical="center"/>
    </xf>
    <xf numFmtId="0" fontId="2" fillId="13" borderId="6" xfId="0" applyFont="1" applyFill="1" applyBorder="1" applyAlignment="1">
      <alignment horizontal="center" vertical="center"/>
    </xf>
    <xf numFmtId="0" fontId="2" fillId="13" borderId="41" xfId="0" applyFont="1" applyFill="1" applyBorder="1" applyAlignment="1">
      <alignment horizontal="center" vertical="center"/>
    </xf>
    <xf numFmtId="0" fontId="2" fillId="14" borderId="6" xfId="0" applyFont="1" applyFill="1" applyBorder="1" applyAlignment="1">
      <alignment vertical="center"/>
    </xf>
    <xf numFmtId="0" fontId="2" fillId="13" borderId="7" xfId="0" applyFont="1" applyFill="1" applyBorder="1" applyAlignment="1">
      <alignment vertical="center"/>
    </xf>
    <xf numFmtId="0" fontId="2" fillId="13" borderId="41" xfId="0" applyFont="1" applyFill="1" applyBorder="1" applyAlignment="1">
      <alignment vertical="center"/>
    </xf>
    <xf numFmtId="0" fontId="2" fillId="13" borderId="45" xfId="0" applyFont="1" applyFill="1" applyBorder="1" applyAlignment="1">
      <alignment vertical="center"/>
    </xf>
    <xf numFmtId="0" fontId="2" fillId="13" borderId="41" xfId="0" applyFont="1" applyFill="1" applyBorder="1" applyAlignment="1">
      <alignment horizontal="left" vertical="center"/>
    </xf>
    <xf numFmtId="0" fontId="9" fillId="12" borderId="41" xfId="0" applyFont="1" applyFill="1" applyBorder="1" applyAlignment="1">
      <alignment vertical="center"/>
    </xf>
    <xf numFmtId="0" fontId="9" fillId="12" borderId="0" xfId="0" applyFont="1" applyFill="1" applyAlignment="1">
      <alignment vertical="center"/>
    </xf>
    <xf numFmtId="0" fontId="9" fillId="7" borderId="41" xfId="0" applyFont="1" applyFill="1" applyBorder="1" applyAlignment="1">
      <alignment vertical="center"/>
    </xf>
    <xf numFmtId="0" fontId="9" fillId="7" borderId="24" xfId="0" applyFont="1" applyFill="1" applyBorder="1" applyAlignment="1">
      <alignment vertical="center"/>
    </xf>
    <xf numFmtId="0" fontId="26" fillId="17" borderId="0" xfId="0" applyFont="1" applyFill="1" applyAlignment="1">
      <alignment vertical="center"/>
    </xf>
    <xf numFmtId="0" fontId="8" fillId="5" borderId="46" xfId="0" applyFont="1" applyFill="1" applyBorder="1" applyAlignment="1">
      <alignment horizontal="center" vertical="center"/>
    </xf>
    <xf numFmtId="0" fontId="9" fillId="7" borderId="30" xfId="0" applyFont="1" applyFill="1" applyBorder="1" applyAlignment="1">
      <alignment vertical="center"/>
    </xf>
    <xf numFmtId="0" fontId="5" fillId="4" borderId="31" xfId="0" applyFont="1" applyFill="1" applyBorder="1" applyAlignment="1">
      <alignment vertical="center"/>
    </xf>
    <xf numFmtId="0" fontId="33" fillId="0" borderId="24" xfId="3" applyFont="1" applyAlignment="1">
      <alignment vertical="center"/>
    </xf>
    <xf numFmtId="0" fontId="35" fillId="0" borderId="24" xfId="3" applyFont="1" applyAlignment="1">
      <alignment vertical="center"/>
    </xf>
    <xf numFmtId="0" fontId="35" fillId="4" borderId="14" xfId="3" applyFont="1" applyFill="1" applyBorder="1" applyAlignment="1">
      <alignment horizontal="left" vertical="center" wrapText="1"/>
    </xf>
    <xf numFmtId="0" fontId="35" fillId="4" borderId="24" xfId="3" applyFont="1" applyFill="1" applyAlignment="1">
      <alignment horizontal="left" vertical="center" wrapText="1"/>
    </xf>
    <xf numFmtId="0" fontId="33" fillId="18" borderId="24" xfId="3" applyFont="1" applyFill="1"/>
    <xf numFmtId="0" fontId="33" fillId="0" borderId="24" xfId="3" applyFont="1"/>
    <xf numFmtId="0" fontId="37" fillId="18" borderId="24" xfId="3" applyFont="1" applyFill="1"/>
    <xf numFmtId="0" fontId="38" fillId="18" borderId="24" xfId="3" applyFont="1" applyFill="1" applyAlignment="1">
      <alignment vertical="center"/>
    </xf>
    <xf numFmtId="0" fontId="37" fillId="18" borderId="24" xfId="3" applyFont="1" applyFill="1" applyAlignment="1">
      <alignment vertical="center"/>
    </xf>
    <xf numFmtId="0" fontId="37" fillId="18" borderId="24" xfId="3" applyFont="1" applyFill="1" applyAlignment="1">
      <alignment horizontal="center" vertical="center" wrapText="1"/>
    </xf>
    <xf numFmtId="0" fontId="33" fillId="18" borderId="24" xfId="3" applyFont="1" applyFill="1" applyAlignment="1">
      <alignment vertical="center" wrapText="1"/>
    </xf>
    <xf numFmtId="0" fontId="37" fillId="18" borderId="24" xfId="3" applyFont="1" applyFill="1" applyAlignment="1">
      <alignment horizontal="left" vertical="center" indent="1"/>
    </xf>
    <xf numFmtId="0" fontId="35" fillId="0" borderId="36" xfId="3" applyFont="1" applyBorder="1" applyAlignment="1">
      <alignment vertical="center"/>
    </xf>
    <xf numFmtId="0" fontId="35" fillId="0" borderId="37" xfId="3" applyFont="1" applyBorder="1" applyAlignment="1">
      <alignment vertical="center"/>
    </xf>
    <xf numFmtId="0" fontId="36" fillId="13" borderId="53" xfId="3" applyFont="1" applyFill="1" applyBorder="1" applyAlignment="1">
      <alignment horizontal="center" vertical="center" wrapText="1"/>
    </xf>
    <xf numFmtId="0" fontId="36" fillId="13" borderId="6" xfId="3" applyFont="1" applyFill="1" applyBorder="1" applyAlignment="1">
      <alignment horizontal="center" vertical="center"/>
    </xf>
    <xf numFmtId="0" fontId="36" fillId="13" borderId="54" xfId="3" applyFont="1" applyFill="1" applyBorder="1" applyAlignment="1">
      <alignment horizontal="center" vertical="center"/>
    </xf>
    <xf numFmtId="0" fontId="36" fillId="4" borderId="55" xfId="3" applyFont="1" applyFill="1" applyBorder="1" applyAlignment="1">
      <alignment horizontal="center" vertical="center" wrapText="1"/>
    </xf>
    <xf numFmtId="0" fontId="36" fillId="4" borderId="14" xfId="3" applyFont="1" applyFill="1" applyBorder="1" applyAlignment="1">
      <alignment horizontal="left" vertical="center"/>
    </xf>
    <xf numFmtId="0" fontId="35" fillId="4" borderId="14" xfId="3" applyFont="1" applyFill="1" applyBorder="1" applyAlignment="1">
      <alignment horizontal="left" vertical="center"/>
    </xf>
    <xf numFmtId="0" fontId="35" fillId="4" borderId="56" xfId="3" applyFont="1" applyFill="1" applyBorder="1" applyAlignment="1">
      <alignment horizontal="left" vertical="center"/>
    </xf>
    <xf numFmtId="0" fontId="36" fillId="4" borderId="36" xfId="3" applyFont="1" applyFill="1" applyBorder="1" applyAlignment="1">
      <alignment horizontal="center" vertical="center" wrapText="1"/>
    </xf>
    <xf numFmtId="0" fontId="36" fillId="4" borderId="24" xfId="3" applyFont="1" applyFill="1" applyAlignment="1">
      <alignment horizontal="left" vertical="center"/>
    </xf>
    <xf numFmtId="0" fontId="35" fillId="4" borderId="24" xfId="3" applyFont="1" applyFill="1" applyAlignment="1">
      <alignment horizontal="left" vertical="center"/>
    </xf>
    <xf numFmtId="0" fontId="35" fillId="4" borderId="37" xfId="3" applyFont="1" applyFill="1" applyBorder="1" applyAlignment="1">
      <alignment horizontal="left" vertical="center"/>
    </xf>
    <xf numFmtId="0" fontId="34" fillId="11" borderId="53" xfId="3" applyFont="1" applyFill="1" applyBorder="1" applyAlignment="1">
      <alignment vertical="center"/>
    </xf>
    <xf numFmtId="0" fontId="36" fillId="11" borderId="6" xfId="3" applyFont="1" applyFill="1" applyBorder="1" applyAlignment="1">
      <alignment vertical="center"/>
    </xf>
    <xf numFmtId="0" fontId="36" fillId="11" borderId="54" xfId="3" applyFont="1" applyFill="1" applyBorder="1" applyAlignment="1">
      <alignment vertical="center"/>
    </xf>
    <xf numFmtId="0" fontId="36" fillId="4" borderId="55" xfId="3" applyFont="1" applyFill="1" applyBorder="1" applyAlignment="1">
      <alignment horizontal="left" vertical="center"/>
    </xf>
    <xf numFmtId="0" fontId="35" fillId="4" borderId="56" xfId="3" applyFont="1" applyFill="1" applyBorder="1" applyAlignment="1">
      <alignment horizontal="left" vertical="center" wrapText="1"/>
    </xf>
    <xf numFmtId="0" fontId="36" fillId="4" borderId="36" xfId="3" applyFont="1" applyFill="1" applyBorder="1" applyAlignment="1">
      <alignment horizontal="left" vertical="center"/>
    </xf>
    <xf numFmtId="0" fontId="35" fillId="4" borderId="37" xfId="3" applyFont="1" applyFill="1" applyBorder="1" applyAlignment="1">
      <alignment horizontal="left" vertical="center" wrapText="1"/>
    </xf>
    <xf numFmtId="0" fontId="36" fillId="4" borderId="38" xfId="3" applyFont="1" applyFill="1" applyBorder="1" applyAlignment="1">
      <alignment horizontal="left" vertical="center"/>
    </xf>
    <xf numFmtId="0" fontId="35" fillId="4" borderId="39" xfId="3" applyFont="1" applyFill="1" applyBorder="1" applyAlignment="1">
      <alignment horizontal="left" vertical="center" wrapText="1"/>
    </xf>
    <xf numFmtId="0" fontId="35" fillId="4" borderId="40" xfId="3" applyFont="1" applyFill="1" applyBorder="1" applyAlignment="1">
      <alignment horizontal="left" vertical="center" wrapText="1"/>
    </xf>
    <xf numFmtId="0" fontId="36" fillId="4" borderId="36" xfId="3" applyFont="1" applyFill="1" applyBorder="1" applyAlignment="1">
      <alignment vertical="center" wrapText="1"/>
    </xf>
    <xf numFmtId="0" fontId="35" fillId="0" borderId="57" xfId="3" applyFont="1" applyBorder="1" applyAlignment="1">
      <alignment vertical="center"/>
    </xf>
    <xf numFmtId="0" fontId="35" fillId="0" borderId="58" xfId="3" applyFont="1" applyBorder="1" applyAlignment="1">
      <alignment vertical="center"/>
    </xf>
    <xf numFmtId="0" fontId="29" fillId="19" borderId="24" xfId="4" applyFont="1" applyFill="1" applyAlignment="1">
      <alignment horizontal="center" vertical="center"/>
    </xf>
    <xf numFmtId="0" fontId="39" fillId="18" borderId="24" xfId="5" applyFont="1" applyFill="1" applyAlignment="1">
      <alignment horizontal="center" vertical="center"/>
    </xf>
    <xf numFmtId="0" fontId="40" fillId="20" borderId="59" xfId="6" applyFont="1" applyFill="1" applyBorder="1" applyAlignment="1">
      <alignment horizontal="center" vertical="center"/>
    </xf>
    <xf numFmtId="0" fontId="41" fillId="18" borderId="24" xfId="5" applyFont="1" applyFill="1" applyAlignment="1">
      <alignment horizontal="center" vertical="center"/>
    </xf>
    <xf numFmtId="0" fontId="1" fillId="18" borderId="24" xfId="5" applyFill="1"/>
    <xf numFmtId="0" fontId="42" fillId="21" borderId="24" xfId="5" applyFont="1" applyFill="1" applyAlignment="1">
      <alignment horizontal="center" vertical="center"/>
    </xf>
    <xf numFmtId="0" fontId="43" fillId="22" borderId="60" xfId="6" applyFont="1" applyFill="1" applyBorder="1" applyAlignment="1">
      <alignment horizontal="center" vertical="center"/>
    </xf>
    <xf numFmtId="0" fontId="43" fillId="23" borderId="60" xfId="6" applyFont="1" applyFill="1" applyBorder="1" applyAlignment="1">
      <alignment horizontal="center" vertical="center"/>
    </xf>
    <xf numFmtId="0" fontId="1" fillId="0" borderId="24" xfId="5"/>
    <xf numFmtId="0" fontId="44" fillId="24" borderId="24" xfId="4" quotePrefix="1" applyFont="1" applyFill="1" applyAlignment="1">
      <alignment horizontal="center" vertical="center"/>
    </xf>
    <xf numFmtId="0" fontId="45" fillId="23" borderId="24" xfId="4" applyFont="1" applyFill="1" applyAlignment="1">
      <alignment horizontal="left" vertical="center"/>
    </xf>
    <xf numFmtId="0" fontId="46" fillId="23" borderId="24" xfId="4" applyFont="1" applyFill="1" applyAlignment="1">
      <alignment horizontal="left" vertical="center"/>
    </xf>
    <xf numFmtId="0" fontId="44" fillId="25" borderId="24" xfId="4" quotePrefix="1" applyFont="1" applyFill="1" applyAlignment="1">
      <alignment horizontal="center" vertical="center"/>
    </xf>
    <xf numFmtId="0" fontId="47" fillId="23" borderId="24" xfId="4" applyFont="1" applyFill="1" applyAlignment="1">
      <alignment horizontal="right" vertical="center"/>
    </xf>
    <xf numFmtId="0" fontId="48" fillId="23" borderId="24" xfId="4" applyFont="1" applyFill="1" applyAlignment="1">
      <alignment horizontal="left" vertical="center"/>
    </xf>
    <xf numFmtId="0" fontId="49" fillId="18" borderId="24" xfId="5" applyFont="1" applyFill="1" applyAlignment="1">
      <alignment horizontal="left" vertical="center"/>
    </xf>
    <xf numFmtId="0" fontId="50" fillId="18" borderId="24" xfId="5" applyFont="1" applyFill="1" applyAlignment="1">
      <alignment horizontal="right" vertical="center"/>
    </xf>
    <xf numFmtId="0" fontId="51" fillId="18" borderId="24" xfId="5" applyFont="1" applyFill="1" applyAlignment="1">
      <alignment horizontal="left" vertical="center"/>
    </xf>
    <xf numFmtId="0" fontId="33" fillId="18" borderId="24" xfId="5" applyFont="1" applyFill="1" applyAlignment="1">
      <alignment horizontal="left" vertical="center"/>
    </xf>
    <xf numFmtId="0" fontId="52" fillId="18" borderId="24" xfId="5" applyFont="1" applyFill="1" applyAlignment="1">
      <alignment horizontal="left" vertical="center"/>
    </xf>
    <xf numFmtId="0" fontId="53" fillId="18" borderId="24" xfId="5" applyFont="1" applyFill="1" applyAlignment="1">
      <alignment horizontal="left" vertical="center"/>
    </xf>
    <xf numFmtId="0" fontId="54" fillId="26" borderId="24" xfId="7" applyFont="1" applyFill="1" applyAlignment="1">
      <alignment horizontal="right" vertical="center"/>
    </xf>
    <xf numFmtId="166" fontId="54" fillId="18" borderId="24" xfId="7" applyNumberFormat="1" applyFont="1" applyFill="1" applyAlignment="1">
      <alignment vertical="center"/>
    </xf>
    <xf numFmtId="166" fontId="55" fillId="18" borderId="24" xfId="7" applyNumberFormat="1" applyFont="1" applyFill="1" applyAlignment="1">
      <alignment horizontal="left" vertical="center"/>
    </xf>
    <xf numFmtId="166" fontId="55" fillId="18" borderId="24" xfId="7" applyNumberFormat="1" applyFont="1" applyFill="1" applyAlignment="1">
      <alignment horizontal="right" vertical="center"/>
    </xf>
    <xf numFmtId="0" fontId="57" fillId="18" borderId="24" xfId="8" applyFont="1" applyFill="1" applyAlignment="1">
      <alignment horizontal="left" vertical="center"/>
    </xf>
    <xf numFmtId="0" fontId="58" fillId="0" borderId="24" xfId="5" applyFont="1"/>
    <xf numFmtId="0" fontId="59" fillId="18" borderId="24" xfId="9" applyFill="1"/>
    <xf numFmtId="0" fontId="59" fillId="0" borderId="24" xfId="9"/>
    <xf numFmtId="0" fontId="60" fillId="27" borderId="32" xfId="4" applyFont="1" applyFill="1" applyBorder="1" applyAlignment="1">
      <alignment horizontal="center" vertical="center"/>
    </xf>
    <xf numFmtId="0" fontId="37" fillId="18" borderId="24" xfId="5" applyFont="1" applyFill="1" applyAlignment="1">
      <alignment horizontal="left" vertical="center"/>
    </xf>
    <xf numFmtId="0" fontId="60" fillId="27" borderId="61" xfId="4" applyFont="1" applyFill="1" applyBorder="1" applyAlignment="1">
      <alignment horizontal="center" vertical="center"/>
    </xf>
    <xf numFmtId="0" fontId="59" fillId="18" borderId="64" xfId="9" applyFill="1" applyBorder="1"/>
    <xf numFmtId="0" fontId="50" fillId="18" borderId="24" xfId="5" applyFont="1" applyFill="1" applyAlignment="1">
      <alignment horizontal="left" vertical="center"/>
    </xf>
    <xf numFmtId="0" fontId="63" fillId="19" borderId="24" xfId="4" applyFont="1" applyFill="1" applyAlignment="1">
      <alignment horizontal="center" vertical="center"/>
    </xf>
    <xf numFmtId="0" fontId="64" fillId="18" borderId="24" xfId="9" applyFont="1" applyFill="1" applyAlignment="1">
      <alignment horizontal="center" vertical="center"/>
    </xf>
    <xf numFmtId="0" fontId="50" fillId="18" borderId="24" xfId="5" applyFont="1" applyFill="1" applyAlignment="1">
      <alignment horizontal="center" vertical="center"/>
    </xf>
    <xf numFmtId="0" fontId="1" fillId="18" borderId="24" xfId="9" applyFont="1" applyFill="1"/>
    <xf numFmtId="0" fontId="65" fillId="18" borderId="24" xfId="9" applyFont="1" applyFill="1" applyAlignment="1">
      <alignment vertical="center"/>
    </xf>
    <xf numFmtId="0" fontId="59" fillId="18" borderId="24" xfId="9" applyFill="1" applyAlignment="1">
      <alignment vertical="center"/>
    </xf>
    <xf numFmtId="0" fontId="66" fillId="18" borderId="24" xfId="9" applyFont="1" applyFill="1" applyAlignment="1">
      <alignment vertical="center"/>
    </xf>
    <xf numFmtId="0" fontId="59" fillId="0" borderId="24" xfId="9" applyAlignment="1">
      <alignment horizontal="center"/>
    </xf>
    <xf numFmtId="0" fontId="67" fillId="18" borderId="24" xfId="9" applyFont="1" applyFill="1" applyAlignment="1">
      <alignment vertical="center"/>
    </xf>
    <xf numFmtId="0" fontId="56" fillId="28" borderId="24" xfId="8" applyNumberFormat="1" applyFill="1" applyBorder="1" applyAlignment="1">
      <alignment horizontal="center" vertical="center"/>
    </xf>
    <xf numFmtId="0" fontId="1" fillId="18" borderId="24" xfId="9" applyFont="1" applyFill="1" applyAlignment="1">
      <alignment vertical="top"/>
    </xf>
    <xf numFmtId="0" fontId="1" fillId="18" borderId="64" xfId="9" applyFont="1" applyFill="1" applyBorder="1" applyAlignment="1">
      <alignment vertical="top"/>
    </xf>
    <xf numFmtId="0" fontId="59" fillId="24" borderId="24" xfId="9" applyFill="1" applyAlignment="1">
      <alignment vertical="center"/>
    </xf>
    <xf numFmtId="0" fontId="1" fillId="18" borderId="24" xfId="9" applyFont="1" applyFill="1" applyAlignment="1">
      <alignment horizontal="left" vertical="center"/>
    </xf>
    <xf numFmtId="0" fontId="59" fillId="18" borderId="24" xfId="9" applyFill="1" applyAlignment="1">
      <alignment horizontal="center"/>
    </xf>
    <xf numFmtId="0" fontId="56" fillId="28" borderId="24" xfId="10" applyNumberFormat="1" applyFill="1" applyBorder="1" applyAlignment="1">
      <alignment horizontal="center" vertical="center"/>
    </xf>
    <xf numFmtId="0" fontId="59" fillId="0" borderId="24" xfId="9" applyAlignment="1">
      <alignment vertical="center"/>
    </xf>
    <xf numFmtId="0" fontId="59" fillId="24" borderId="24" xfId="9" applyFill="1" applyAlignment="1">
      <alignment horizontal="center" vertical="center"/>
    </xf>
    <xf numFmtId="0" fontId="59" fillId="18" borderId="24" xfId="9" applyFill="1" applyAlignment="1">
      <alignment horizontal="center" vertical="center" wrapText="1"/>
    </xf>
    <xf numFmtId="0" fontId="59" fillId="18" borderId="64" xfId="9" applyFill="1" applyBorder="1" applyAlignment="1">
      <alignment horizontal="center" vertical="center" wrapText="1"/>
    </xf>
    <xf numFmtId="0" fontId="68" fillId="18" borderId="24" xfId="9" applyFont="1" applyFill="1" applyAlignment="1">
      <alignment vertical="center"/>
    </xf>
    <xf numFmtId="0" fontId="59" fillId="29" borderId="24" xfId="9" applyFill="1" applyAlignment="1">
      <alignment horizontal="center" vertical="center"/>
    </xf>
    <xf numFmtId="0" fontId="1" fillId="18" borderId="64" xfId="9" applyFont="1" applyFill="1" applyBorder="1" applyAlignment="1">
      <alignment horizontal="left" vertical="center"/>
    </xf>
    <xf numFmtId="0" fontId="56" fillId="30" borderId="24" xfId="10" applyNumberFormat="1" applyFill="1" applyBorder="1" applyAlignment="1">
      <alignment horizontal="center"/>
    </xf>
    <xf numFmtId="0" fontId="67" fillId="0" borderId="24" xfId="9" applyFont="1" applyAlignment="1">
      <alignment vertical="center"/>
    </xf>
    <xf numFmtId="0" fontId="65" fillId="0" borderId="24" xfId="9" applyFont="1" applyAlignment="1">
      <alignment horizontal="right" vertical="center"/>
    </xf>
    <xf numFmtId="0" fontId="69" fillId="0" borderId="24" xfId="11" applyAlignment="1">
      <alignment vertical="center"/>
    </xf>
    <xf numFmtId="0" fontId="70" fillId="18" borderId="61" xfId="12" applyFont="1" applyFill="1" applyBorder="1" applyAlignment="1">
      <alignment vertical="center"/>
    </xf>
    <xf numFmtId="0" fontId="70" fillId="18" borderId="60" xfId="9" applyFont="1" applyFill="1" applyBorder="1"/>
    <xf numFmtId="0" fontId="71" fillId="18" borderId="62" xfId="9" applyFont="1" applyFill="1" applyBorder="1"/>
    <xf numFmtId="0" fontId="70" fillId="18" borderId="63" xfId="12" applyFont="1" applyFill="1" applyBorder="1" applyAlignment="1">
      <alignment vertical="center"/>
    </xf>
    <xf numFmtId="0" fontId="70" fillId="18" borderId="24" xfId="9" applyFont="1" applyFill="1"/>
    <xf numFmtId="0" fontId="71" fillId="18" borderId="64" xfId="9" applyFont="1" applyFill="1" applyBorder="1"/>
    <xf numFmtId="0" fontId="1" fillId="18" borderId="24" xfId="9" applyFont="1" applyFill="1" applyAlignment="1">
      <alignment horizontal="center" vertical="top" wrapText="1"/>
    </xf>
    <xf numFmtId="0" fontId="1" fillId="18" borderId="64" xfId="9" applyFont="1" applyFill="1" applyBorder="1" applyAlignment="1">
      <alignment horizontal="center" vertical="top" wrapText="1"/>
    </xf>
    <xf numFmtId="0" fontId="37" fillId="18" borderId="63" xfId="4" applyFont="1" applyFill="1" applyBorder="1" applyAlignment="1" applyProtection="1">
      <alignment vertical="center"/>
      <protection hidden="1"/>
    </xf>
    <xf numFmtId="0" fontId="72" fillId="18" borderId="24" xfId="4" applyFont="1" applyFill="1"/>
    <xf numFmtId="0" fontId="72" fillId="18" borderId="64" xfId="4" applyFont="1" applyFill="1" applyBorder="1"/>
    <xf numFmtId="0" fontId="73" fillId="21" borderId="63" xfId="4" applyFont="1" applyFill="1" applyBorder="1" applyAlignment="1">
      <alignment horizontal="center" vertical="center"/>
    </xf>
    <xf numFmtId="0" fontId="73" fillId="21" borderId="24" xfId="4" applyFont="1" applyFill="1" applyAlignment="1">
      <alignment horizontal="center" vertical="center"/>
    </xf>
    <xf numFmtId="0" fontId="73" fillId="21" borderId="64" xfId="4" applyFont="1" applyFill="1" applyBorder="1" applyAlignment="1">
      <alignment horizontal="center" vertical="center"/>
    </xf>
    <xf numFmtId="0" fontId="74" fillId="0" borderId="24" xfId="12" applyFont="1" applyAlignment="1">
      <alignment vertical="center"/>
    </xf>
    <xf numFmtId="0" fontId="59" fillId="18" borderId="24" xfId="9" applyFill="1" applyAlignment="1">
      <alignment horizontal="left" vertical="center"/>
    </xf>
    <xf numFmtId="0" fontId="59" fillId="18" borderId="24" xfId="9" applyFill="1" applyAlignment="1">
      <alignment horizontal="right" vertical="center"/>
    </xf>
    <xf numFmtId="0" fontId="1" fillId="18" borderId="24" xfId="9" applyFont="1" applyFill="1" applyAlignment="1">
      <alignment horizontal="left" vertical="top"/>
    </xf>
    <xf numFmtId="0" fontId="73" fillId="24" borderId="65" xfId="4" applyFont="1" applyFill="1" applyBorder="1" applyAlignment="1">
      <alignment horizontal="center" vertical="center"/>
    </xf>
    <xf numFmtId="0" fontId="73" fillId="24" borderId="66" xfId="4" applyFont="1" applyFill="1" applyBorder="1" applyAlignment="1">
      <alignment horizontal="center" vertical="center"/>
    </xf>
    <xf numFmtId="0" fontId="73" fillId="24" borderId="67" xfId="4" applyFont="1" applyFill="1" applyBorder="1" applyAlignment="1">
      <alignment horizontal="center" vertical="center"/>
    </xf>
    <xf numFmtId="0" fontId="1" fillId="0" borderId="24" xfId="9" applyFont="1"/>
    <xf numFmtId="0" fontId="1" fillId="18" borderId="24" xfId="9" applyFont="1" applyFill="1" applyAlignment="1">
      <alignment horizontal="center" vertical="center" wrapText="1"/>
    </xf>
    <xf numFmtId="0" fontId="1" fillId="18" borderId="64" xfId="9" applyFont="1" applyFill="1" applyBorder="1" applyAlignment="1">
      <alignment horizontal="center" vertical="center" wrapText="1"/>
    </xf>
    <xf numFmtId="168" fontId="1" fillId="0" borderId="24" xfId="9" applyNumberFormat="1" applyFont="1"/>
    <xf numFmtId="0" fontId="31" fillId="0" borderId="24" xfId="9" applyFont="1" applyAlignment="1">
      <alignment vertical="center"/>
    </xf>
    <xf numFmtId="0" fontId="31" fillId="0" borderId="24" xfId="9" applyFont="1" applyAlignment="1">
      <alignment horizontal="right" vertical="center"/>
    </xf>
    <xf numFmtId="0" fontId="67" fillId="18" borderId="24" xfId="9" applyFont="1" applyFill="1" applyAlignment="1">
      <alignment horizontal="left"/>
    </xf>
    <xf numFmtId="169" fontId="1" fillId="0" borderId="24" xfId="9" applyNumberFormat="1" applyFont="1"/>
    <xf numFmtId="0" fontId="59" fillId="18" borderId="24" xfId="9" applyFill="1" applyAlignment="1">
      <alignment horizontal="left"/>
    </xf>
    <xf numFmtId="170" fontId="1" fillId="0" borderId="24" xfId="9" applyNumberFormat="1" applyFont="1"/>
    <xf numFmtId="0" fontId="32" fillId="27" borderId="61" xfId="5" applyFont="1" applyFill="1" applyBorder="1" applyAlignment="1">
      <alignment horizontal="center" vertical="center"/>
    </xf>
    <xf numFmtId="171" fontId="18" fillId="0" borderId="24" xfId="4" applyNumberFormat="1"/>
    <xf numFmtId="0" fontId="1" fillId="0" borderId="24" xfId="5" applyAlignment="1">
      <alignment horizontal="right"/>
    </xf>
    <xf numFmtId="0" fontId="75" fillId="31" borderId="24" xfId="5" applyFont="1" applyFill="1" applyAlignment="1">
      <alignment horizontal="left"/>
    </xf>
    <xf numFmtId="0" fontId="75" fillId="18" borderId="24" xfId="5" applyFont="1" applyFill="1"/>
    <xf numFmtId="0" fontId="75" fillId="18" borderId="64" xfId="5" applyFont="1" applyFill="1" applyBorder="1"/>
    <xf numFmtId="172" fontId="1" fillId="0" borderId="24" xfId="9" applyNumberFormat="1" applyFont="1"/>
    <xf numFmtId="0" fontId="1" fillId="18" borderId="24" xfId="5" applyFill="1" applyAlignment="1">
      <alignment vertical="center"/>
    </xf>
    <xf numFmtId="0" fontId="1" fillId="18" borderId="64" xfId="5" applyFill="1" applyBorder="1" applyAlignment="1">
      <alignment vertical="center"/>
    </xf>
    <xf numFmtId="166" fontId="1" fillId="0" borderId="24" xfId="9" applyNumberFormat="1" applyFont="1"/>
    <xf numFmtId="0" fontId="76" fillId="18" borderId="24" xfId="5" applyFont="1" applyFill="1" applyAlignment="1">
      <alignment horizontal="right" vertical="center"/>
    </xf>
    <xf numFmtId="0" fontId="77" fillId="31" borderId="68" xfId="5" applyFont="1" applyFill="1" applyBorder="1" applyAlignment="1">
      <alignment horizontal="center" vertical="center"/>
    </xf>
    <xf numFmtId="0" fontId="1" fillId="18" borderId="64" xfId="5" applyFill="1" applyBorder="1"/>
    <xf numFmtId="0" fontId="56" fillId="32" borderId="24" xfId="10" applyFill="1" applyBorder="1" applyAlignment="1">
      <alignment horizontal="center" vertical="center"/>
    </xf>
    <xf numFmtId="0" fontId="1" fillId="18" borderId="24" xfId="9" applyFont="1" applyFill="1" applyAlignment="1">
      <alignment vertical="center"/>
    </xf>
    <xf numFmtId="173" fontId="1" fillId="0" borderId="24" xfId="9" applyNumberFormat="1" applyFont="1"/>
    <xf numFmtId="0" fontId="56" fillId="18" borderId="24" xfId="10" applyFill="1" applyBorder="1" applyAlignment="1">
      <alignment horizontal="center" vertical="center"/>
    </xf>
    <xf numFmtId="174" fontId="18" fillId="0" borderId="24" xfId="4" applyNumberFormat="1"/>
    <xf numFmtId="0" fontId="1" fillId="18" borderId="24" xfId="5" applyFill="1" applyAlignment="1">
      <alignment horizontal="center" vertical="center"/>
    </xf>
    <xf numFmtId="175" fontId="1" fillId="0" borderId="24" xfId="9" applyNumberFormat="1" applyFont="1"/>
    <xf numFmtId="176" fontId="1" fillId="0" borderId="24" xfId="9" applyNumberFormat="1" applyFont="1"/>
    <xf numFmtId="0" fontId="69" fillId="32" borderId="24" xfId="11" applyFill="1" applyBorder="1" applyAlignment="1">
      <alignment horizontal="center" vertical="center"/>
    </xf>
    <xf numFmtId="177" fontId="18" fillId="0" borderId="24" xfId="4" applyNumberFormat="1"/>
    <xf numFmtId="178" fontId="1" fillId="0" borderId="24" xfId="9" applyNumberFormat="1" applyFont="1"/>
    <xf numFmtId="0" fontId="74" fillId="21" borderId="24" xfId="5" applyFont="1" applyFill="1" applyAlignment="1">
      <alignment horizontal="center" vertical="center"/>
    </xf>
    <xf numFmtId="0" fontId="74" fillId="21" borderId="64" xfId="5" applyFont="1" applyFill="1" applyBorder="1" applyAlignment="1">
      <alignment horizontal="center" vertical="center"/>
    </xf>
    <xf numFmtId="179" fontId="1" fillId="0" borderId="24" xfId="9" applyNumberFormat="1" applyFont="1"/>
    <xf numFmtId="0" fontId="61" fillId="18" borderId="24" xfId="9" applyFont="1" applyFill="1"/>
    <xf numFmtId="180" fontId="18" fillId="0" borderId="24" xfId="4" applyNumberFormat="1"/>
    <xf numFmtId="0" fontId="76" fillId="18" borderId="24" xfId="9" applyFont="1" applyFill="1"/>
    <xf numFmtId="181" fontId="18" fillId="0" borderId="24" xfId="4" applyNumberFormat="1"/>
    <xf numFmtId="0" fontId="50" fillId="18" borderId="24" xfId="13" applyFont="1" applyFill="1"/>
    <xf numFmtId="0" fontId="18" fillId="0" borderId="24" xfId="4"/>
    <xf numFmtId="0" fontId="78" fillId="18" borderId="24" xfId="4" applyFont="1" applyFill="1" applyAlignment="1" applyProtection="1">
      <alignment horizontal="right" vertical="center"/>
      <protection hidden="1"/>
    </xf>
    <xf numFmtId="182" fontId="1" fillId="0" borderId="24" xfId="9" applyNumberFormat="1" applyFont="1"/>
    <xf numFmtId="183" fontId="18" fillId="0" borderId="24" xfId="4" applyNumberFormat="1"/>
    <xf numFmtId="184" fontId="18" fillId="0" borderId="24" xfId="4" applyNumberFormat="1"/>
    <xf numFmtId="185" fontId="18" fillId="0" borderId="24" xfId="4" applyNumberFormat="1"/>
    <xf numFmtId="0" fontId="69" fillId="18" borderId="24" xfId="11" applyFill="1"/>
    <xf numFmtId="186" fontId="18" fillId="0" borderId="24" xfId="4" applyNumberFormat="1"/>
    <xf numFmtId="187" fontId="18" fillId="0" borderId="24" xfId="4" applyNumberFormat="1"/>
    <xf numFmtId="165" fontId="1" fillId="0" borderId="24" xfId="9" applyNumberFormat="1" applyFont="1"/>
    <xf numFmtId="164" fontId="1" fillId="0" borderId="24" xfId="9" applyNumberFormat="1" applyFont="1"/>
    <xf numFmtId="0" fontId="59" fillId="18" borderId="66" xfId="9" applyFill="1" applyBorder="1"/>
    <xf numFmtId="0" fontId="59" fillId="18" borderId="67" xfId="9" applyFill="1" applyBorder="1"/>
    <xf numFmtId="0" fontId="33" fillId="0" borderId="24" xfId="5" applyFont="1" applyAlignment="1">
      <alignment horizontal="left" vertical="center"/>
    </xf>
    <xf numFmtId="0" fontId="80" fillId="18" borderId="24" xfId="5" applyFont="1" applyFill="1" applyAlignment="1">
      <alignment horizontal="left" vertical="center"/>
    </xf>
    <xf numFmtId="0" fontId="81" fillId="0" borderId="24" xfId="9" applyFont="1"/>
    <xf numFmtId="0" fontId="38" fillId="18" borderId="24" xfId="5" applyFont="1" applyFill="1" applyAlignment="1">
      <alignment horizontal="left" vertical="center"/>
    </xf>
    <xf numFmtId="0" fontId="85" fillId="34" borderId="24" xfId="14" applyFont="1" applyFill="1" applyAlignment="1" applyProtection="1">
      <alignment horizontal="left" vertical="center"/>
      <protection locked="0"/>
    </xf>
    <xf numFmtId="166" fontId="86" fillId="34" borderId="24" xfId="14" applyNumberFormat="1" applyFont="1" applyFill="1" applyAlignment="1" applyProtection="1">
      <alignment horizontal="center" vertical="center"/>
      <protection locked="0"/>
    </xf>
    <xf numFmtId="0" fontId="87" fillId="34" borderId="24" xfId="14" applyFont="1" applyFill="1" applyAlignment="1" applyProtection="1">
      <alignment horizontal="left" vertical="center"/>
      <protection locked="0"/>
    </xf>
    <xf numFmtId="0" fontId="1" fillId="18" borderId="24" xfId="9" applyFont="1" applyFill="1" applyAlignment="1">
      <alignment horizontal="center"/>
    </xf>
    <xf numFmtId="0" fontId="89" fillId="36" borderId="60" xfId="6" applyFont="1" applyFill="1" applyBorder="1" applyAlignment="1">
      <alignment vertical="center"/>
    </xf>
    <xf numFmtId="0" fontId="90" fillId="36" borderId="62" xfId="6" applyFont="1" applyFill="1" applyBorder="1" applyAlignment="1">
      <alignment horizontal="right" vertical="center"/>
    </xf>
    <xf numFmtId="0" fontId="80" fillId="18" borderId="24" xfId="9" applyFont="1" applyFill="1" applyAlignment="1">
      <alignment horizontal="left" vertical="center"/>
    </xf>
    <xf numFmtId="0" fontId="31" fillId="18" borderId="24" xfId="9" applyFont="1" applyFill="1"/>
    <xf numFmtId="0" fontId="1" fillId="36" borderId="24" xfId="9" applyFont="1" applyFill="1"/>
    <xf numFmtId="0" fontId="1" fillId="36" borderId="24" xfId="9" applyFont="1" applyFill="1" applyAlignment="1">
      <alignment horizontal="right" vertical="center"/>
    </xf>
    <xf numFmtId="0" fontId="67" fillId="36" borderId="24" xfId="9" applyFont="1" applyFill="1" applyAlignment="1">
      <alignment horizontal="right" vertical="center"/>
    </xf>
    <xf numFmtId="0" fontId="67" fillId="36" borderId="24" xfId="9" applyFont="1" applyFill="1" applyAlignment="1">
      <alignment horizontal="left" vertical="center"/>
    </xf>
    <xf numFmtId="0" fontId="67" fillId="36" borderId="64" xfId="9" applyFont="1" applyFill="1" applyBorder="1"/>
    <xf numFmtId="0" fontId="91" fillId="18" borderId="24" xfId="10" applyFont="1" applyFill="1" applyAlignment="1">
      <alignment horizontal="left" vertical="center"/>
    </xf>
    <xf numFmtId="0" fontId="31" fillId="36" borderId="24" xfId="9" applyFont="1" applyFill="1" applyAlignment="1">
      <alignment horizontal="center" vertical="center"/>
    </xf>
    <xf numFmtId="1" fontId="33" fillId="37" borderId="24" xfId="15" applyNumberFormat="1" applyFont="1" applyFill="1" applyAlignment="1">
      <alignment horizontal="center" vertical="center"/>
    </xf>
    <xf numFmtId="0" fontId="33" fillId="37" borderId="69" xfId="7" applyFont="1" applyFill="1" applyBorder="1" applyAlignment="1">
      <alignment horizontal="left" vertical="center"/>
    </xf>
    <xf numFmtId="0" fontId="33" fillId="37" borderId="69" xfId="7" applyFont="1" applyFill="1" applyBorder="1" applyAlignment="1">
      <alignment horizontal="right" vertical="center"/>
    </xf>
    <xf numFmtId="1" fontId="33" fillId="37" borderId="69" xfId="15" applyNumberFormat="1" applyFont="1" applyFill="1" applyBorder="1" applyAlignment="1">
      <alignment horizontal="right" vertical="center"/>
    </xf>
    <xf numFmtId="172" fontId="59" fillId="37" borderId="69" xfId="9" applyNumberFormat="1" applyFill="1" applyBorder="1" applyAlignment="1">
      <alignment horizontal="center" vertical="center"/>
    </xf>
    <xf numFmtId="0" fontId="59" fillId="37" borderId="69" xfId="9" applyFill="1" applyBorder="1" applyAlignment="1">
      <alignment horizontal="right" vertical="center"/>
    </xf>
    <xf numFmtId="166" fontId="59" fillId="37" borderId="70" xfId="9" applyNumberFormat="1" applyFill="1" applyBorder="1" applyAlignment="1">
      <alignment horizontal="left" vertical="center"/>
    </xf>
    <xf numFmtId="172" fontId="59" fillId="37" borderId="24" xfId="9" applyNumberFormat="1" applyFill="1" applyAlignment="1">
      <alignment horizontal="center" vertical="center"/>
    </xf>
    <xf numFmtId="2" fontId="29" fillId="38" borderId="24" xfId="4" applyNumberFormat="1" applyFont="1" applyFill="1" applyAlignment="1" applyProtection="1">
      <alignment horizontal="center" vertical="center"/>
      <protection locked="0"/>
    </xf>
    <xf numFmtId="0" fontId="65" fillId="34" borderId="24" xfId="14" applyFont="1" applyFill="1" applyAlignment="1" applyProtection="1">
      <alignment vertical="center"/>
      <protection locked="0"/>
    </xf>
    <xf numFmtId="0" fontId="95" fillId="34" borderId="24" xfId="14" applyFont="1" applyFill="1" applyAlignment="1" applyProtection="1">
      <alignment vertical="center"/>
      <protection locked="0"/>
    </xf>
    <xf numFmtId="0" fontId="1" fillId="18" borderId="64" xfId="9" applyFont="1" applyFill="1" applyBorder="1"/>
    <xf numFmtId="0" fontId="59" fillId="37" borderId="24" xfId="9" applyFill="1" applyAlignment="1">
      <alignment horizontal="center" vertical="center"/>
    </xf>
    <xf numFmtId="0" fontId="96" fillId="34" borderId="24" xfId="14" applyFont="1" applyFill="1" applyAlignment="1" applyProtection="1">
      <alignment horizontal="right" vertical="center"/>
      <protection locked="0"/>
    </xf>
    <xf numFmtId="166" fontId="59" fillId="37" borderId="24" xfId="9" applyNumberFormat="1" applyFill="1" applyAlignment="1">
      <alignment horizontal="center" vertical="center"/>
    </xf>
    <xf numFmtId="0" fontId="72" fillId="18" borderId="24" xfId="9" applyFont="1" applyFill="1"/>
    <xf numFmtId="0" fontId="44" fillId="18" borderId="24" xfId="7" applyFont="1" applyFill="1" applyAlignment="1">
      <alignment horizontal="left" vertical="center"/>
    </xf>
    <xf numFmtId="0" fontId="98" fillId="18" borderId="24" xfId="9" applyFont="1" applyFill="1" applyAlignment="1">
      <alignment vertical="center"/>
    </xf>
    <xf numFmtId="0" fontId="80" fillId="18" borderId="24" xfId="10" applyFont="1" applyFill="1" applyBorder="1" applyAlignment="1">
      <alignment horizontal="center" vertical="center"/>
    </xf>
    <xf numFmtId="188" fontId="41" fillId="18" borderId="24" xfId="6" applyNumberFormat="1" applyFont="1" applyFill="1" applyAlignment="1" applyProtection="1">
      <alignment horizontal="center" vertical="center"/>
      <protection locked="0"/>
    </xf>
    <xf numFmtId="0" fontId="99" fillId="18" borderId="24" xfId="7" applyFont="1" applyFill="1" applyAlignment="1">
      <alignment horizontal="right" vertical="center"/>
    </xf>
    <xf numFmtId="166" fontId="100" fillId="39" borderId="24" xfId="14" applyNumberFormat="1" applyFont="1" applyFill="1" applyAlignment="1" applyProtection="1">
      <alignment horizontal="center" vertical="center"/>
      <protection locked="0"/>
    </xf>
    <xf numFmtId="0" fontId="85" fillId="40" borderId="24" xfId="14" applyFont="1" applyFill="1" applyAlignment="1" applyProtection="1">
      <alignment horizontal="left" vertical="center"/>
      <protection locked="0"/>
    </xf>
    <xf numFmtId="166" fontId="86" fillId="34" borderId="24" xfId="14" applyNumberFormat="1" applyFont="1" applyFill="1" applyAlignment="1" applyProtection="1">
      <alignment horizontal="right" vertical="center"/>
      <protection locked="0"/>
    </xf>
    <xf numFmtId="0" fontId="101" fillId="18" borderId="64" xfId="9" applyFont="1" applyFill="1" applyBorder="1" applyAlignment="1">
      <alignment horizontal="left" vertical="center"/>
    </xf>
    <xf numFmtId="0" fontId="85" fillId="34" borderId="24" xfId="14" applyFont="1" applyFill="1" applyAlignment="1" applyProtection="1">
      <alignment horizontal="right" vertical="center"/>
      <protection locked="0"/>
    </xf>
    <xf numFmtId="189" fontId="102" fillId="41" borderId="24" xfId="6" applyNumberFormat="1" applyFont="1" applyFill="1" applyAlignment="1" applyProtection="1">
      <alignment horizontal="center" vertical="center"/>
      <protection locked="0"/>
    </xf>
    <xf numFmtId="0" fontId="85" fillId="34" borderId="24" xfId="14" applyFont="1" applyFill="1" applyAlignment="1" applyProtection="1">
      <alignment horizontal="center" vertical="center"/>
      <protection locked="0"/>
    </xf>
    <xf numFmtId="0" fontId="103" fillId="18" borderId="24" xfId="14" applyFont="1" applyFill="1" applyAlignment="1" applyProtection="1">
      <alignment horizontal="right" vertical="center"/>
      <protection locked="0"/>
    </xf>
    <xf numFmtId="166" fontId="102" fillId="40" borderId="24" xfId="14" applyNumberFormat="1" applyFont="1" applyFill="1" applyAlignment="1" applyProtection="1">
      <alignment horizontal="center" vertical="center"/>
      <protection locked="0"/>
    </xf>
    <xf numFmtId="0" fontId="104" fillId="0" borderId="24" xfId="9" applyFont="1" applyAlignment="1">
      <alignment vertical="center"/>
    </xf>
    <xf numFmtId="0" fontId="101" fillId="18" borderId="64" xfId="4" applyFont="1" applyFill="1" applyBorder="1" applyAlignment="1">
      <alignment horizontal="left" vertical="center"/>
    </xf>
    <xf numFmtId="0" fontId="99" fillId="18" borderId="24" xfId="14" applyFont="1" applyFill="1" applyAlignment="1" applyProtection="1">
      <alignment horizontal="right" vertical="center"/>
      <protection locked="0"/>
    </xf>
    <xf numFmtId="1" fontId="100" fillId="42" borderId="24" xfId="4" applyNumberFormat="1" applyFont="1" applyFill="1" applyAlignment="1">
      <alignment horizontal="center" vertical="center"/>
    </xf>
    <xf numFmtId="170" fontId="37" fillId="43" borderId="24" xfId="4" applyNumberFormat="1" applyFont="1" applyFill="1" applyAlignment="1">
      <alignment vertical="center"/>
    </xf>
    <xf numFmtId="0" fontId="1" fillId="0" borderId="64" xfId="9" applyFont="1" applyBorder="1"/>
    <xf numFmtId="0" fontId="50" fillId="18" borderId="24" xfId="7" applyFont="1" applyFill="1" applyAlignment="1">
      <alignment horizontal="right" vertical="center"/>
    </xf>
    <xf numFmtId="190" fontId="50" fillId="34" borderId="24" xfId="14" applyNumberFormat="1" applyFont="1" applyFill="1" applyAlignment="1" applyProtection="1">
      <alignment horizontal="center" vertical="center"/>
      <protection locked="0"/>
    </xf>
    <xf numFmtId="0" fontId="105" fillId="18" borderId="24" xfId="9" applyFont="1" applyFill="1" applyAlignment="1">
      <alignment vertical="center"/>
    </xf>
    <xf numFmtId="190" fontId="106" fillId="34" borderId="24" xfId="14" applyNumberFormat="1" applyFont="1" applyFill="1" applyAlignment="1" applyProtection="1">
      <alignment horizontal="right" vertical="center"/>
      <protection locked="0"/>
    </xf>
    <xf numFmtId="0" fontId="107" fillId="18" borderId="64" xfId="4" applyFont="1" applyFill="1" applyBorder="1" applyAlignment="1">
      <alignment horizontal="left" vertical="center"/>
    </xf>
    <xf numFmtId="0" fontId="72" fillId="18" borderId="24" xfId="7" applyFont="1" applyFill="1" applyAlignment="1">
      <alignment horizontal="right" vertical="center"/>
    </xf>
    <xf numFmtId="0" fontId="108" fillId="18" borderId="24" xfId="15" applyFont="1" applyFill="1" applyAlignment="1">
      <alignment horizontal="center" vertical="center"/>
    </xf>
    <xf numFmtId="0" fontId="72" fillId="29" borderId="24" xfId="4" applyFont="1" applyFill="1" applyAlignment="1">
      <alignment horizontal="right" vertical="center"/>
    </xf>
    <xf numFmtId="191" fontId="72" fillId="34" borderId="24" xfId="14" applyNumberFormat="1" applyFont="1" applyFill="1" applyAlignment="1" applyProtection="1">
      <alignment horizontal="center" vertical="center"/>
      <protection locked="0"/>
    </xf>
    <xf numFmtId="0" fontId="72" fillId="18" borderId="24" xfId="4" applyFont="1" applyFill="1" applyAlignment="1">
      <alignment horizontal="right" vertical="center"/>
    </xf>
    <xf numFmtId="0" fontId="50" fillId="41" borderId="24" xfId="4" applyFont="1" applyFill="1" applyAlignment="1">
      <alignment vertical="center"/>
    </xf>
    <xf numFmtId="0" fontId="100" fillId="41" borderId="24" xfId="4" applyFont="1" applyFill="1" applyAlignment="1">
      <alignment vertical="center"/>
    </xf>
    <xf numFmtId="0" fontId="100" fillId="41" borderId="64" xfId="4" applyFont="1" applyFill="1" applyBorder="1" applyAlignment="1">
      <alignment vertical="center"/>
    </xf>
    <xf numFmtId="0" fontId="109" fillId="18" borderId="24" xfId="12" applyFont="1" applyFill="1" applyAlignment="1">
      <alignment horizontal="left" vertical="center"/>
    </xf>
    <xf numFmtId="0" fontId="96" fillId="34" borderId="24" xfId="14" applyFont="1" applyFill="1" applyAlignment="1" applyProtection="1">
      <alignment horizontal="left" vertical="center"/>
      <protection locked="0"/>
    </xf>
    <xf numFmtId="0" fontId="110" fillId="34" borderId="24" xfId="14" applyFont="1" applyFill="1" applyAlignment="1" applyProtection="1">
      <alignment horizontal="left" vertical="center"/>
      <protection locked="0"/>
    </xf>
    <xf numFmtId="0" fontId="111" fillId="18" borderId="24" xfId="7" applyFont="1" applyFill="1" applyAlignment="1">
      <alignment horizontal="left" vertical="center"/>
    </xf>
    <xf numFmtId="0" fontId="111" fillId="34" borderId="24" xfId="14" applyFont="1" applyFill="1" applyAlignment="1" applyProtection="1">
      <alignment horizontal="left" vertical="center"/>
      <protection locked="0"/>
    </xf>
    <xf numFmtId="0" fontId="112" fillId="18" borderId="24" xfId="14" applyFont="1" applyFill="1" applyAlignment="1" applyProtection="1">
      <alignment horizontal="left" vertical="center"/>
      <protection locked="0"/>
    </xf>
    <xf numFmtId="0" fontId="41" fillId="0" borderId="24" xfId="5" applyFont="1" applyAlignment="1">
      <alignment horizontal="center" vertical="center"/>
    </xf>
    <xf numFmtId="0" fontId="87" fillId="40" borderId="24" xfId="14" applyFont="1" applyFill="1" applyAlignment="1" applyProtection="1">
      <alignment horizontal="left" vertical="center"/>
      <protection locked="0"/>
    </xf>
    <xf numFmtId="0" fontId="99" fillId="18" borderId="24" xfId="14" applyFont="1" applyFill="1" applyAlignment="1" applyProtection="1">
      <alignment horizontal="left" vertical="center"/>
      <protection locked="0"/>
    </xf>
    <xf numFmtId="0" fontId="44" fillId="34" borderId="24" xfId="14" applyFont="1" applyFill="1" applyAlignment="1" applyProtection="1">
      <alignment horizontal="right" vertical="center"/>
      <protection locked="0"/>
    </xf>
    <xf numFmtId="0" fontId="76" fillId="18" borderId="24" xfId="9" applyFont="1" applyFill="1" applyAlignment="1">
      <alignment horizontal="left" vertical="center"/>
    </xf>
    <xf numFmtId="0" fontId="102" fillId="18" borderId="64" xfId="4" applyFont="1" applyFill="1" applyBorder="1" applyAlignment="1">
      <alignment horizontal="center" vertical="center"/>
    </xf>
    <xf numFmtId="0" fontId="108" fillId="18" borderId="24" xfId="4" applyFont="1" applyFill="1" applyAlignment="1">
      <alignment horizontal="center" vertical="center"/>
    </xf>
    <xf numFmtId="0" fontId="71" fillId="18" borderId="24" xfId="5" applyFont="1" applyFill="1" applyAlignment="1">
      <alignment horizontal="left" vertical="center"/>
    </xf>
    <xf numFmtId="0" fontId="70" fillId="18" borderId="24" xfId="9" applyFont="1" applyFill="1" applyAlignment="1">
      <alignment horizontal="left" vertical="center"/>
    </xf>
    <xf numFmtId="0" fontId="114" fillId="44" borderId="60" xfId="6" applyFont="1" applyFill="1" applyBorder="1" applyAlignment="1">
      <alignment vertical="center"/>
    </xf>
    <xf numFmtId="0" fontId="29" fillId="44" borderId="62" xfId="6" applyFont="1" applyFill="1" applyBorder="1" applyAlignment="1">
      <alignment horizontal="right" vertical="center"/>
    </xf>
    <xf numFmtId="0" fontId="70" fillId="18" borderId="24" xfId="9" applyFont="1" applyFill="1" applyAlignment="1">
      <alignment horizontal="center"/>
    </xf>
    <xf numFmtId="0" fontId="32" fillId="44" borderId="24" xfId="9" applyFont="1" applyFill="1"/>
    <xf numFmtId="0" fontId="32" fillId="44" borderId="24" xfId="9" applyFont="1" applyFill="1" applyAlignment="1">
      <alignment horizontal="right" vertical="center"/>
    </xf>
    <xf numFmtId="0" fontId="63" fillId="44" borderId="24" xfId="9" applyFont="1" applyFill="1" applyAlignment="1">
      <alignment horizontal="right" vertical="center"/>
    </xf>
    <xf numFmtId="0" fontId="63" fillId="44" borderId="24" xfId="9" applyFont="1" applyFill="1" applyAlignment="1">
      <alignment horizontal="left" vertical="center"/>
    </xf>
    <xf numFmtId="0" fontId="32" fillId="44" borderId="64" xfId="9" applyFont="1" applyFill="1" applyBorder="1"/>
    <xf numFmtId="0" fontId="115" fillId="18" borderId="24" xfId="4" applyFont="1" applyFill="1" applyAlignment="1">
      <alignment horizontal="center" vertical="center"/>
    </xf>
    <xf numFmtId="0" fontId="29" fillId="44" borderId="24" xfId="9" applyFont="1" applyFill="1" applyAlignment="1">
      <alignment horizontal="center" vertical="center"/>
    </xf>
    <xf numFmtId="1" fontId="29" fillId="45" borderId="24" xfId="15" applyNumberFormat="1" applyFont="1" applyFill="1" applyAlignment="1">
      <alignment horizontal="center" vertical="center"/>
    </xf>
    <xf numFmtId="0" fontId="117" fillId="45" borderId="69" xfId="7" applyFont="1" applyFill="1" applyBorder="1" applyAlignment="1">
      <alignment horizontal="left" vertical="center"/>
    </xf>
    <xf numFmtId="0" fontId="63" fillId="45" borderId="69" xfId="7" applyFont="1" applyFill="1" applyBorder="1" applyAlignment="1">
      <alignment horizontal="right" vertical="center"/>
    </xf>
    <xf numFmtId="1" fontId="63" fillId="45" borderId="69" xfId="15" applyNumberFormat="1" applyFont="1" applyFill="1" applyBorder="1" applyAlignment="1">
      <alignment horizontal="right" vertical="center"/>
    </xf>
    <xf numFmtId="172" fontId="63" fillId="45" borderId="69" xfId="9" applyNumberFormat="1" applyFont="1" applyFill="1" applyBorder="1" applyAlignment="1">
      <alignment horizontal="center" vertical="center"/>
    </xf>
    <xf numFmtId="0" fontId="117" fillId="45" borderId="69" xfId="9" applyFont="1" applyFill="1" applyBorder="1" applyAlignment="1">
      <alignment horizontal="right" vertical="center"/>
    </xf>
    <xf numFmtId="166" fontId="117" fillId="45" borderId="70" xfId="9" applyNumberFormat="1" applyFont="1" applyFill="1" applyBorder="1" applyAlignment="1">
      <alignment horizontal="left" vertical="center"/>
    </xf>
    <xf numFmtId="172" fontId="29" fillId="45" borderId="24" xfId="9" applyNumberFormat="1" applyFont="1" applyFill="1" applyAlignment="1">
      <alignment horizontal="center" vertical="center"/>
    </xf>
    <xf numFmtId="0" fontId="63" fillId="45" borderId="73" xfId="4" applyFont="1" applyFill="1" applyBorder="1" applyAlignment="1">
      <alignment horizontal="center" vertical="center" wrapText="1"/>
    </xf>
    <xf numFmtId="0" fontId="118" fillId="34" borderId="24" xfId="14" applyFont="1" applyFill="1" applyAlignment="1" applyProtection="1">
      <alignment vertical="center"/>
      <protection locked="0"/>
    </xf>
    <xf numFmtId="0" fontId="32" fillId="45" borderId="24" xfId="9" applyFont="1" applyFill="1" applyAlignment="1">
      <alignment horizontal="center" vertical="center"/>
    </xf>
    <xf numFmtId="166" fontId="32" fillId="45" borderId="24" xfId="9" applyNumberFormat="1" applyFont="1" applyFill="1" applyAlignment="1">
      <alignment horizontal="center" vertical="center"/>
    </xf>
    <xf numFmtId="0" fontId="1" fillId="0" borderId="24" xfId="9" applyFont="1" applyAlignment="1">
      <alignment horizontal="center"/>
    </xf>
    <xf numFmtId="166" fontId="100" fillId="40" borderId="24" xfId="14" applyNumberFormat="1" applyFont="1" applyFill="1" applyAlignment="1" applyProtection="1">
      <alignment horizontal="center" vertical="center"/>
      <protection locked="0"/>
    </xf>
    <xf numFmtId="0" fontId="56" fillId="18" borderId="24" xfId="8" applyFill="1" applyAlignment="1">
      <alignment horizontal="center" vertical="center"/>
    </xf>
    <xf numFmtId="0" fontId="111" fillId="34" borderId="24" xfId="14" applyFont="1" applyFill="1" applyAlignment="1" applyProtection="1">
      <alignment horizontal="right" vertical="center"/>
      <protection locked="0"/>
    </xf>
    <xf numFmtId="0" fontId="119" fillId="40" borderId="24" xfId="14" applyFont="1" applyFill="1" applyAlignment="1" applyProtection="1">
      <alignment horizontal="center" vertical="center"/>
      <protection locked="0"/>
    </xf>
    <xf numFmtId="0" fontId="107" fillId="18" borderId="24" xfId="9" applyFont="1" applyFill="1" applyAlignment="1">
      <alignment horizontal="right" vertical="top"/>
    </xf>
    <xf numFmtId="0" fontId="107" fillId="18" borderId="64" xfId="9" applyFont="1" applyFill="1" applyBorder="1" applyAlignment="1">
      <alignment horizontal="left" vertical="top"/>
    </xf>
    <xf numFmtId="0" fontId="107" fillId="18" borderId="24" xfId="9" applyFont="1" applyFill="1" applyAlignment="1">
      <alignment horizontal="center" vertical="top"/>
    </xf>
    <xf numFmtId="166" fontId="120" fillId="40" borderId="24" xfId="14" applyNumberFormat="1" applyFont="1" applyFill="1" applyAlignment="1" applyProtection="1">
      <alignment horizontal="center" vertical="center"/>
      <protection locked="0"/>
    </xf>
    <xf numFmtId="0" fontId="1" fillId="18" borderId="24" xfId="9" quotePrefix="1" applyFont="1" applyFill="1" applyAlignment="1">
      <alignment vertical="center"/>
    </xf>
    <xf numFmtId="1" fontId="100" fillId="46" borderId="24" xfId="4" applyNumberFormat="1" applyFont="1" applyFill="1" applyAlignment="1">
      <alignment horizontal="center" vertical="center"/>
    </xf>
    <xf numFmtId="170" fontId="107" fillId="43" borderId="24" xfId="4" applyNumberFormat="1" applyFont="1" applyFill="1" applyAlignment="1">
      <alignment vertical="center"/>
    </xf>
    <xf numFmtId="0" fontId="101" fillId="18" borderId="24" xfId="4" applyFont="1" applyFill="1" applyAlignment="1">
      <alignment horizontal="center" vertical="center"/>
    </xf>
    <xf numFmtId="0" fontId="102" fillId="18" borderId="24" xfId="4" applyFont="1" applyFill="1" applyAlignment="1">
      <alignment horizontal="right" vertical="center"/>
    </xf>
    <xf numFmtId="0" fontId="89" fillId="48" borderId="60" xfId="6" applyFont="1" applyFill="1" applyBorder="1" applyAlignment="1">
      <alignment vertical="center"/>
    </xf>
    <xf numFmtId="0" fontId="61" fillId="48" borderId="62" xfId="6" applyFont="1" applyFill="1" applyBorder="1" applyAlignment="1">
      <alignment horizontal="right" vertical="center"/>
    </xf>
    <xf numFmtId="0" fontId="1" fillId="48" borderId="24" xfId="9" applyFont="1" applyFill="1"/>
    <xf numFmtId="0" fontId="1" fillId="48" borderId="24" xfId="9" applyFont="1" applyFill="1" applyAlignment="1">
      <alignment horizontal="right" vertical="center"/>
    </xf>
    <xf numFmtId="0" fontId="67" fillId="48" borderId="24" xfId="9" applyFont="1" applyFill="1" applyAlignment="1">
      <alignment horizontal="right" vertical="center"/>
    </xf>
    <xf numFmtId="0" fontId="67" fillId="48" borderId="24" xfId="9" applyFont="1" applyFill="1" applyAlignment="1">
      <alignment horizontal="left" vertical="center"/>
    </xf>
    <xf numFmtId="0" fontId="67" fillId="48" borderId="64" xfId="9" applyFont="1" applyFill="1" applyBorder="1"/>
    <xf numFmtId="0" fontId="33" fillId="37" borderId="24" xfId="7" applyFont="1" applyFill="1" applyAlignment="1">
      <alignment horizontal="left" vertical="center"/>
    </xf>
    <xf numFmtId="0" fontId="33" fillId="37" borderId="24" xfId="7" applyFont="1" applyFill="1" applyAlignment="1">
      <alignment horizontal="right" vertical="center"/>
    </xf>
    <xf numFmtId="0" fontId="108" fillId="37" borderId="24" xfId="15" applyFont="1" applyFill="1" applyAlignment="1">
      <alignment horizontal="center" vertical="center"/>
    </xf>
    <xf numFmtId="0" fontId="108" fillId="37" borderId="24" xfId="14" applyFont="1" applyFill="1" applyAlignment="1" applyProtection="1">
      <alignment horizontal="left" vertical="center"/>
      <protection locked="0"/>
    </xf>
    <xf numFmtId="0" fontId="1" fillId="37" borderId="24" xfId="5" applyFill="1"/>
    <xf numFmtId="0" fontId="1" fillId="37" borderId="64" xfId="5" applyFill="1" applyBorder="1"/>
    <xf numFmtId="0" fontId="108" fillId="37" borderId="24" xfId="4" applyFont="1" applyFill="1" applyAlignment="1">
      <alignment horizontal="right" vertical="center"/>
    </xf>
    <xf numFmtId="192" fontId="108" fillId="37" borderId="24" xfId="15" applyNumberFormat="1" applyFont="1" applyFill="1" applyAlignment="1">
      <alignment horizontal="center" vertical="center"/>
    </xf>
    <xf numFmtId="0" fontId="31" fillId="37" borderId="24" xfId="5" applyFont="1" applyFill="1" applyAlignment="1">
      <alignment vertical="center"/>
    </xf>
    <xf numFmtId="0" fontId="31" fillId="37" borderId="64" xfId="5" applyFont="1" applyFill="1" applyBorder="1" applyAlignment="1">
      <alignment vertical="center"/>
    </xf>
    <xf numFmtId="0" fontId="1" fillId="37" borderId="69" xfId="5" applyFill="1" applyBorder="1" applyAlignment="1">
      <alignment horizontal="right" vertical="center"/>
    </xf>
    <xf numFmtId="0" fontId="1" fillId="37" borderId="69" xfId="5" applyFill="1" applyBorder="1" applyAlignment="1">
      <alignment horizontal="center" vertical="center"/>
    </xf>
    <xf numFmtId="0" fontId="121" fillId="37" borderId="69" xfId="5" applyFont="1" applyFill="1" applyBorder="1" applyAlignment="1">
      <alignment horizontal="right" vertical="center"/>
    </xf>
    <xf numFmtId="188" fontId="72" fillId="49" borderId="69" xfId="14" applyNumberFormat="1" applyFont="1" applyFill="1" applyBorder="1" applyAlignment="1" applyProtection="1">
      <alignment horizontal="center" vertical="center"/>
      <protection locked="0"/>
    </xf>
    <xf numFmtId="188" fontId="72" fillId="49" borderId="70" xfId="14" applyNumberFormat="1" applyFont="1" applyFill="1" applyBorder="1" applyAlignment="1" applyProtection="1">
      <alignment horizontal="center" vertical="center"/>
      <protection locked="0"/>
    </xf>
    <xf numFmtId="0" fontId="97" fillId="35" borderId="24" xfId="14" applyFont="1" applyFill="1" applyAlignment="1" applyProtection="1">
      <alignment vertical="center"/>
      <protection locked="0"/>
    </xf>
    <xf numFmtId="0" fontId="97" fillId="18" borderId="64" xfId="14" applyFont="1" applyFill="1" applyBorder="1" applyAlignment="1" applyProtection="1">
      <alignment vertical="center"/>
      <protection locked="0"/>
    </xf>
    <xf numFmtId="0" fontId="122" fillId="18" borderId="24" xfId="5" applyFont="1" applyFill="1" applyAlignment="1">
      <alignment horizontal="right" vertical="center"/>
    </xf>
    <xf numFmtId="0" fontId="123" fillId="40" borderId="24" xfId="14" applyFont="1" applyFill="1" applyAlignment="1" applyProtection="1">
      <alignment horizontal="center" vertical="center" wrapText="1"/>
      <protection locked="0"/>
    </xf>
    <xf numFmtId="0" fontId="124" fillId="18" borderId="24" xfId="14" applyFont="1" applyFill="1" applyAlignment="1" applyProtection="1">
      <alignment horizontal="left" vertical="center"/>
      <protection locked="0"/>
    </xf>
    <xf numFmtId="0" fontId="97" fillId="18" borderId="64" xfId="14" applyFont="1" applyFill="1" applyBorder="1" applyAlignment="1" applyProtection="1">
      <alignment horizontal="center" vertical="center"/>
      <protection locked="0"/>
    </xf>
    <xf numFmtId="1" fontId="100" fillId="40" borderId="24" xfId="14" applyNumberFormat="1" applyFont="1" applyFill="1" applyAlignment="1" applyProtection="1">
      <alignment horizontal="center" vertical="center"/>
      <protection locked="0"/>
    </xf>
    <xf numFmtId="0" fontId="1" fillId="0" borderId="64" xfId="5" applyBorder="1"/>
    <xf numFmtId="0" fontId="125" fillId="18" borderId="24" xfId="5" applyFont="1" applyFill="1" applyAlignment="1">
      <alignment horizontal="right" vertical="center"/>
    </xf>
    <xf numFmtId="0" fontId="101" fillId="18" borderId="24" xfId="4" applyFont="1" applyFill="1" applyAlignment="1">
      <alignment horizontal="left" vertical="center"/>
    </xf>
    <xf numFmtId="0" fontId="126" fillId="34" borderId="24" xfId="14" applyFont="1" applyFill="1" applyAlignment="1" applyProtection="1">
      <alignment horizontal="right" vertical="center"/>
      <protection locked="0"/>
    </xf>
    <xf numFmtId="0" fontId="127" fillId="18" borderId="24" xfId="14" applyFont="1" applyFill="1" applyAlignment="1" applyProtection="1">
      <alignment horizontal="right" vertical="center"/>
      <protection locked="0"/>
    </xf>
    <xf numFmtId="0" fontId="77" fillId="50" borderId="24" xfId="15" applyFont="1" applyFill="1" applyAlignment="1">
      <alignment horizontal="center" vertical="center"/>
    </xf>
    <xf numFmtId="170" fontId="128" fillId="43" borderId="24" xfId="4" applyNumberFormat="1" applyFont="1" applyFill="1" applyAlignment="1">
      <alignment vertical="center"/>
    </xf>
    <xf numFmtId="191" fontId="100" fillId="40" borderId="24" xfId="14" applyNumberFormat="1" applyFont="1" applyFill="1" applyAlignment="1" applyProtection="1">
      <alignment horizontal="center" vertical="center"/>
      <protection locked="0"/>
    </xf>
    <xf numFmtId="166" fontId="72" fillId="34" borderId="24" xfId="14" applyNumberFormat="1" applyFont="1" applyFill="1" applyAlignment="1" applyProtection="1">
      <alignment horizontal="center" vertical="center"/>
      <protection locked="0"/>
    </xf>
    <xf numFmtId="191" fontId="100" fillId="34" borderId="24" xfId="14" applyNumberFormat="1" applyFont="1" applyFill="1" applyAlignment="1" applyProtection="1">
      <alignment horizontal="center" vertical="center"/>
      <protection locked="0"/>
    </xf>
    <xf numFmtId="0" fontId="76" fillId="18" borderId="24" xfId="5" applyFont="1" applyFill="1" applyAlignment="1">
      <alignment horizontal="left" vertical="center"/>
    </xf>
    <xf numFmtId="188" fontId="72" fillId="34" borderId="24" xfId="14" applyNumberFormat="1" applyFont="1" applyFill="1" applyAlignment="1" applyProtection="1">
      <alignment horizontal="center" vertical="center"/>
      <protection locked="0"/>
    </xf>
    <xf numFmtId="0" fontId="121" fillId="18" borderId="24" xfId="4" applyFont="1" applyFill="1" applyAlignment="1">
      <alignment horizontal="left" vertical="center"/>
    </xf>
    <xf numFmtId="0" fontId="127" fillId="18" borderId="24" xfId="14" applyFont="1" applyFill="1" applyAlignment="1" applyProtection="1">
      <alignment horizontal="left" vertical="center"/>
      <protection locked="0"/>
    </xf>
    <xf numFmtId="0" fontId="76" fillId="18" borderId="24" xfId="9" applyFont="1" applyFill="1" applyAlignment="1">
      <alignment horizontal="right" vertical="center"/>
    </xf>
    <xf numFmtId="0" fontId="102" fillId="18" borderId="24" xfId="4" applyFont="1" applyFill="1" applyAlignment="1">
      <alignment horizontal="left" vertical="center"/>
    </xf>
    <xf numFmtId="0" fontId="37" fillId="51" borderId="74" xfId="15" applyFont="1" applyFill="1" applyBorder="1" applyAlignment="1" applyProtection="1">
      <alignment horizontal="centerContinuous" vertical="center"/>
      <protection locked="0"/>
    </xf>
    <xf numFmtId="0" fontId="37" fillId="51" borderId="75" xfId="15" applyFont="1" applyFill="1" applyBorder="1" applyAlignment="1" applyProtection="1">
      <alignment horizontal="centerContinuous" vertical="center"/>
      <protection locked="0"/>
    </xf>
    <xf numFmtId="0" fontId="37" fillId="52" borderId="75" xfId="15" applyFont="1" applyFill="1" applyBorder="1" applyAlignment="1" applyProtection="1">
      <alignment horizontal="centerContinuous" vertical="center"/>
      <protection locked="0"/>
    </xf>
    <xf numFmtId="0" fontId="37" fillId="51" borderId="76" xfId="15" applyFont="1" applyFill="1" applyBorder="1" applyAlignment="1" applyProtection="1">
      <alignment horizontal="right" vertical="center"/>
      <protection locked="0"/>
    </xf>
    <xf numFmtId="0" fontId="72" fillId="18" borderId="24" xfId="5" applyFont="1" applyFill="1" applyAlignment="1">
      <alignment vertical="center"/>
    </xf>
    <xf numFmtId="0" fontId="1" fillId="24" borderId="77" xfId="16" applyFill="1" applyBorder="1" applyAlignment="1">
      <alignment horizontal="center" vertical="center"/>
    </xf>
    <xf numFmtId="0" fontId="92" fillId="18" borderId="69" xfId="4" applyFont="1" applyFill="1" applyBorder="1" applyAlignment="1">
      <alignment horizontal="left" vertical="center"/>
    </xf>
    <xf numFmtId="0" fontId="56" fillId="18" borderId="73" xfId="8" applyFill="1" applyBorder="1" applyAlignment="1">
      <alignment vertical="center"/>
    </xf>
    <xf numFmtId="0" fontId="56" fillId="18" borderId="78" xfId="8" applyFill="1" applyBorder="1" applyAlignment="1">
      <alignment vertical="center"/>
    </xf>
    <xf numFmtId="0" fontId="129" fillId="18" borderId="24" xfId="16" applyFont="1" applyFill="1" applyAlignment="1" applyProtection="1">
      <alignment horizontal="left" vertical="center"/>
      <protection locked="0"/>
    </xf>
    <xf numFmtId="0" fontId="129" fillId="18" borderId="71" xfId="16" applyFont="1" applyFill="1" applyBorder="1" applyAlignment="1" applyProtection="1">
      <alignment horizontal="right" vertical="center"/>
      <protection locked="0"/>
    </xf>
    <xf numFmtId="193" fontId="130" fillId="54" borderId="28" xfId="16" applyNumberFormat="1" applyFont="1" applyFill="1" applyBorder="1" applyAlignment="1" applyProtection="1">
      <alignment horizontal="center" vertical="center"/>
      <protection locked="0"/>
    </xf>
    <xf numFmtId="0" fontId="72" fillId="18" borderId="24" xfId="4" applyFont="1" applyFill="1" applyProtection="1">
      <protection hidden="1"/>
    </xf>
    <xf numFmtId="0" fontId="129" fillId="18" borderId="24" xfId="16" applyFont="1" applyFill="1" applyAlignment="1" applyProtection="1">
      <alignment horizontal="right" vertical="center"/>
      <protection locked="0"/>
    </xf>
    <xf numFmtId="0" fontId="131" fillId="18" borderId="24" xfId="16" applyFont="1" applyFill="1" applyAlignment="1" applyProtection="1">
      <alignment horizontal="right" vertical="center"/>
      <protection locked="0"/>
    </xf>
    <xf numFmtId="193" fontId="132" fillId="54" borderId="64" xfId="16" applyNumberFormat="1" applyFont="1" applyFill="1" applyBorder="1" applyAlignment="1" applyProtection="1">
      <alignment horizontal="center" vertical="center"/>
      <protection locked="0"/>
    </xf>
    <xf numFmtId="0" fontId="133" fillId="18" borderId="24" xfId="16" applyFont="1" applyFill="1" applyAlignment="1" applyProtection="1">
      <alignment horizontal="left" vertical="center"/>
      <protection locked="0"/>
    </xf>
    <xf numFmtId="0" fontId="133" fillId="18" borderId="24" xfId="16" applyFont="1" applyFill="1" applyAlignment="1" applyProtection="1">
      <alignment horizontal="right" vertical="center"/>
      <protection locked="0"/>
    </xf>
    <xf numFmtId="182" fontId="132" fillId="54" borderId="28" xfId="16" applyNumberFormat="1" applyFont="1" applyFill="1" applyBorder="1" applyAlignment="1" applyProtection="1">
      <alignment horizontal="center" vertical="center"/>
      <protection locked="0"/>
    </xf>
    <xf numFmtId="193" fontId="132" fillId="54" borderId="28" xfId="16" applyNumberFormat="1" applyFont="1" applyFill="1" applyBorder="1" applyAlignment="1" applyProtection="1">
      <alignment horizontal="center" vertical="center"/>
      <protection locked="0"/>
    </xf>
    <xf numFmtId="193" fontId="130" fillId="35" borderId="64" xfId="16" applyNumberFormat="1" applyFont="1" applyFill="1" applyBorder="1" applyAlignment="1" applyProtection="1">
      <alignment horizontal="center" vertical="center"/>
      <protection locked="0"/>
    </xf>
    <xf numFmtId="0" fontId="33" fillId="18" borderId="24" xfId="16" applyFont="1" applyFill="1" applyAlignment="1" applyProtection="1">
      <alignment horizontal="left" vertical="center"/>
      <protection locked="0"/>
    </xf>
    <xf numFmtId="0" fontId="33" fillId="18" borderId="24" xfId="16" applyFont="1" applyFill="1" applyAlignment="1" applyProtection="1">
      <alignment horizontal="right" vertical="center"/>
      <protection locked="0"/>
    </xf>
    <xf numFmtId="193" fontId="50" fillId="18" borderId="28" xfId="16" applyNumberFormat="1" applyFont="1" applyFill="1" applyBorder="1" applyAlignment="1" applyProtection="1">
      <alignment horizontal="center" vertical="center"/>
      <protection locked="0"/>
    </xf>
    <xf numFmtId="0" fontId="72" fillId="18" borderId="24" xfId="16" applyFont="1" applyFill="1" applyAlignment="1" applyProtection="1">
      <alignment horizontal="right" vertical="center"/>
      <protection locked="0"/>
    </xf>
    <xf numFmtId="193" fontId="50" fillId="18" borderId="64" xfId="16" applyNumberFormat="1" applyFont="1" applyFill="1" applyBorder="1" applyAlignment="1" applyProtection="1">
      <alignment horizontal="center" vertical="center"/>
      <protection locked="0"/>
    </xf>
    <xf numFmtId="0" fontId="72" fillId="18" borderId="69" xfId="16" applyFont="1" applyFill="1" applyBorder="1" applyAlignment="1" applyProtection="1">
      <alignment horizontal="left" vertical="center"/>
      <protection locked="0"/>
    </xf>
    <xf numFmtId="0" fontId="50" fillId="18" borderId="24" xfId="16" applyFont="1" applyFill="1" applyAlignment="1" applyProtection="1">
      <alignment horizontal="right" vertical="center"/>
      <protection locked="0"/>
    </xf>
    <xf numFmtId="182" fontId="50" fillId="18" borderId="28" xfId="16" applyNumberFormat="1" applyFont="1" applyFill="1" applyBorder="1" applyAlignment="1" applyProtection="1">
      <alignment horizontal="center" vertical="center"/>
      <protection locked="0"/>
    </xf>
    <xf numFmtId="182" fontId="50" fillId="18" borderId="64" xfId="16" applyNumberFormat="1" applyFont="1" applyFill="1" applyBorder="1" applyAlignment="1" applyProtection="1">
      <alignment horizontal="center" vertical="center"/>
      <protection locked="0"/>
    </xf>
    <xf numFmtId="0" fontId="72" fillId="24" borderId="73" xfId="16" applyFont="1" applyFill="1" applyBorder="1" applyAlignment="1" applyProtection="1">
      <alignment horizontal="left" vertical="center"/>
      <protection locked="0"/>
    </xf>
    <xf numFmtId="0" fontId="72" fillId="24" borderId="73" xfId="16" applyFont="1" applyFill="1" applyBorder="1" applyAlignment="1" applyProtection="1">
      <alignment horizontal="right" vertical="center"/>
      <protection locked="0"/>
    </xf>
    <xf numFmtId="193" fontId="50" fillId="24" borderId="73" xfId="16" applyNumberFormat="1" applyFont="1" applyFill="1" applyBorder="1" applyAlignment="1" applyProtection="1">
      <alignment horizontal="center" vertical="center"/>
      <protection locked="0"/>
    </xf>
    <xf numFmtId="0" fontId="72" fillId="24" borderId="73" xfId="4" applyFont="1" applyFill="1" applyBorder="1" applyProtection="1">
      <protection hidden="1"/>
    </xf>
    <xf numFmtId="0" fontId="50" fillId="24" borderId="73" xfId="16" applyFont="1" applyFill="1" applyBorder="1" applyAlignment="1" applyProtection="1">
      <alignment horizontal="right" vertical="center"/>
      <protection locked="0"/>
    </xf>
    <xf numFmtId="182" fontId="50" fillId="24" borderId="73" xfId="16" applyNumberFormat="1" applyFont="1" applyFill="1" applyBorder="1" applyAlignment="1" applyProtection="1">
      <alignment horizontal="center" vertical="center"/>
      <protection locked="0"/>
    </xf>
    <xf numFmtId="182" fontId="50" fillId="24" borderId="78" xfId="16" applyNumberFormat="1" applyFont="1" applyFill="1" applyBorder="1" applyAlignment="1" applyProtection="1">
      <alignment horizontal="center" vertical="center"/>
      <protection locked="0"/>
    </xf>
    <xf numFmtId="0" fontId="131" fillId="18" borderId="24" xfId="16" applyFont="1" applyFill="1" applyAlignment="1" applyProtection="1">
      <alignment horizontal="left" vertical="center"/>
      <protection locked="0"/>
    </xf>
    <xf numFmtId="189" fontId="134" fillId="54" borderId="28" xfId="16" applyNumberFormat="1" applyFont="1" applyFill="1" applyBorder="1" applyAlignment="1" applyProtection="1">
      <alignment horizontal="center" vertical="center"/>
      <protection locked="0"/>
    </xf>
    <xf numFmtId="0" fontId="50" fillId="18" borderId="30" xfId="16" applyFont="1" applyFill="1" applyBorder="1" applyAlignment="1" applyProtection="1">
      <alignment horizontal="left" vertical="center"/>
      <protection locked="0"/>
    </xf>
    <xf numFmtId="0" fontId="50" fillId="18" borderId="30" xfId="16" applyFont="1" applyFill="1" applyBorder="1" applyAlignment="1" applyProtection="1">
      <alignment horizontal="right" vertical="center"/>
      <protection locked="0"/>
    </xf>
    <xf numFmtId="182" fontId="50" fillId="18" borderId="31" xfId="16" applyNumberFormat="1" applyFont="1" applyFill="1" applyBorder="1" applyAlignment="1" applyProtection="1">
      <alignment horizontal="center" vertical="center"/>
      <protection locked="0"/>
    </xf>
    <xf numFmtId="0" fontId="72" fillId="18" borderId="30" xfId="16" applyFont="1" applyFill="1" applyBorder="1" applyAlignment="1" applyProtection="1">
      <alignment horizontal="right" vertical="center"/>
      <protection locked="0"/>
    </xf>
    <xf numFmtId="193" fontId="50" fillId="18" borderId="31" xfId="16" applyNumberFormat="1" applyFont="1" applyFill="1" applyBorder="1" applyAlignment="1" applyProtection="1">
      <alignment horizontal="center" vertical="center"/>
      <protection locked="0"/>
    </xf>
    <xf numFmtId="182" fontId="50" fillId="18" borderId="79" xfId="16" applyNumberFormat="1" applyFont="1" applyFill="1" applyBorder="1" applyAlignment="1" applyProtection="1">
      <alignment horizontal="center" vertical="center"/>
      <protection locked="0"/>
    </xf>
    <xf numFmtId="0" fontId="37" fillId="21" borderId="82" xfId="15" applyFont="1" applyFill="1" applyBorder="1" applyAlignment="1" applyProtection="1">
      <alignment horizontal="left" vertical="center"/>
      <protection locked="0"/>
    </xf>
    <xf numFmtId="0" fontId="37" fillId="21" borderId="83" xfId="15" applyFont="1" applyFill="1" applyBorder="1" applyAlignment="1" applyProtection="1">
      <alignment horizontal="centerContinuous" vertical="center"/>
      <protection locked="0"/>
    </xf>
    <xf numFmtId="0" fontId="37" fillId="21" borderId="84" xfId="15" applyFont="1" applyFill="1" applyBorder="1" applyAlignment="1" applyProtection="1">
      <alignment horizontal="right" vertical="center"/>
      <protection locked="0"/>
    </xf>
    <xf numFmtId="0" fontId="1" fillId="24" borderId="25" xfId="16" applyFill="1" applyBorder="1" applyAlignment="1">
      <alignment horizontal="center" vertical="center"/>
    </xf>
    <xf numFmtId="0" fontId="1" fillId="0" borderId="25" xfId="5" applyBorder="1"/>
    <xf numFmtId="0" fontId="1" fillId="18" borderId="25" xfId="5" applyFill="1" applyBorder="1"/>
    <xf numFmtId="0" fontId="73" fillId="18" borderId="25" xfId="4" applyFont="1" applyFill="1" applyBorder="1" applyAlignment="1">
      <alignment horizontal="center" vertical="center"/>
    </xf>
    <xf numFmtId="0" fontId="73" fillId="18" borderId="85" xfId="4" applyFont="1" applyFill="1" applyBorder="1" applyAlignment="1">
      <alignment horizontal="center" vertical="center"/>
    </xf>
    <xf numFmtId="0" fontId="1" fillId="24" borderId="69" xfId="16" applyFill="1" applyBorder="1" applyAlignment="1">
      <alignment horizontal="center" vertical="center"/>
    </xf>
    <xf numFmtId="0" fontId="137" fillId="55" borderId="25" xfId="16" applyFont="1" applyFill="1" applyBorder="1" applyAlignment="1" applyProtection="1">
      <alignment horizontal="right" vertical="center"/>
      <protection locked="0"/>
    </xf>
    <xf numFmtId="194" fontId="137" fillId="54" borderId="26" xfId="16" applyNumberFormat="1" applyFont="1" applyFill="1" applyBorder="1" applyAlignment="1" applyProtection="1">
      <alignment horizontal="center" vertical="center"/>
      <protection locked="0"/>
    </xf>
    <xf numFmtId="0" fontId="1" fillId="18" borderId="32" xfId="5" applyFill="1" applyBorder="1"/>
    <xf numFmtId="0" fontId="137" fillId="18" borderId="25" xfId="16" applyFont="1" applyFill="1" applyBorder="1" applyAlignment="1" applyProtection="1">
      <alignment horizontal="right" vertical="center"/>
      <protection locked="0"/>
    </xf>
    <xf numFmtId="0" fontId="73" fillId="18" borderId="32" xfId="4" applyFont="1" applyFill="1" applyBorder="1" applyAlignment="1">
      <alignment horizontal="center" vertical="center"/>
    </xf>
    <xf numFmtId="194" fontId="137" fillId="54" borderId="85" xfId="16" applyNumberFormat="1" applyFont="1" applyFill="1" applyBorder="1" applyAlignment="1" applyProtection="1">
      <alignment horizontal="center" vertical="center"/>
      <protection locked="0"/>
    </xf>
    <xf numFmtId="0" fontId="139" fillId="55" borderId="24" xfId="16" applyFont="1" applyFill="1" applyAlignment="1" applyProtection="1">
      <alignment horizontal="right" vertical="center"/>
      <protection locked="0"/>
    </xf>
    <xf numFmtId="194" fontId="139" fillId="54" borderId="28" xfId="16" applyNumberFormat="1" applyFont="1" applyFill="1" applyBorder="1" applyAlignment="1" applyProtection="1">
      <alignment horizontal="center" vertical="center"/>
      <protection locked="0"/>
    </xf>
    <xf numFmtId="0" fontId="1" fillId="18" borderId="27" xfId="5" applyFill="1" applyBorder="1"/>
    <xf numFmtId="0" fontId="139" fillId="18" borderId="24" xfId="16" applyFont="1" applyFill="1" applyAlignment="1" applyProtection="1">
      <alignment horizontal="right" vertical="center"/>
      <protection locked="0"/>
    </xf>
    <xf numFmtId="0" fontId="73" fillId="18" borderId="27" xfId="4" applyFont="1" applyFill="1" applyBorder="1" applyAlignment="1">
      <alignment horizontal="center" vertical="center"/>
    </xf>
    <xf numFmtId="189" fontId="139" fillId="54" borderId="64" xfId="16" applyNumberFormat="1" applyFont="1" applyFill="1" applyBorder="1" applyAlignment="1" applyProtection="1">
      <alignment horizontal="center" vertical="center"/>
      <protection locked="0"/>
    </xf>
    <xf numFmtId="0" fontId="33" fillId="55" borderId="24" xfId="16" applyFont="1" applyFill="1" applyAlignment="1" applyProtection="1">
      <alignment horizontal="right" vertical="center"/>
      <protection locked="0"/>
    </xf>
    <xf numFmtId="194" fontId="33" fillId="55" borderId="28" xfId="16" applyNumberFormat="1" applyFont="1" applyFill="1" applyBorder="1" applyAlignment="1" applyProtection="1">
      <alignment horizontal="center" vertical="center"/>
      <protection locked="0"/>
    </xf>
    <xf numFmtId="194" fontId="33" fillId="55" borderId="64" xfId="16" applyNumberFormat="1" applyFont="1" applyFill="1" applyBorder="1" applyAlignment="1" applyProtection="1">
      <alignment horizontal="center" vertical="center"/>
      <protection locked="0"/>
    </xf>
    <xf numFmtId="0" fontId="1" fillId="18" borderId="30" xfId="5" applyFill="1" applyBorder="1"/>
    <xf numFmtId="0" fontId="33" fillId="55" borderId="30" xfId="16" applyFont="1" applyFill="1" applyBorder="1" applyAlignment="1" applyProtection="1">
      <alignment horizontal="right" vertical="center"/>
      <protection locked="0"/>
    </xf>
    <xf numFmtId="195" fontId="33" fillId="55" borderId="31" xfId="16" applyNumberFormat="1" applyFont="1" applyFill="1" applyBorder="1" applyAlignment="1" applyProtection="1">
      <alignment horizontal="center" vertical="center"/>
      <protection locked="0"/>
    </xf>
    <xf numFmtId="0" fontId="1" fillId="18" borderId="29" xfId="5" applyFill="1" applyBorder="1"/>
    <xf numFmtId="0" fontId="73" fillId="18" borderId="29" xfId="4" applyFont="1" applyFill="1" applyBorder="1" applyAlignment="1">
      <alignment horizontal="center" vertical="center"/>
    </xf>
    <xf numFmtId="196" fontId="33" fillId="55" borderId="79" xfId="16" applyNumberFormat="1" applyFont="1" applyFill="1" applyBorder="1" applyAlignment="1" applyProtection="1">
      <alignment horizontal="center" vertical="center"/>
      <protection locked="0"/>
    </xf>
    <xf numFmtId="0" fontId="65" fillId="55" borderId="25" xfId="16" applyFont="1" applyFill="1" applyBorder="1" applyAlignment="1" applyProtection="1">
      <alignment horizontal="right" vertical="center"/>
      <protection locked="0"/>
    </xf>
    <xf numFmtId="194" fontId="65" fillId="54" borderId="26" xfId="16" applyNumberFormat="1" applyFont="1" applyFill="1" applyBorder="1" applyAlignment="1" applyProtection="1">
      <alignment horizontal="center" vertical="center"/>
      <protection locked="0"/>
    </xf>
    <xf numFmtId="194" fontId="65" fillId="54" borderId="85" xfId="16" applyNumberFormat="1" applyFont="1" applyFill="1" applyBorder="1" applyAlignment="1" applyProtection="1">
      <alignment horizontal="center" vertical="center"/>
      <protection locked="0"/>
    </xf>
    <xf numFmtId="2" fontId="50" fillId="56" borderId="86" xfId="16" applyNumberFormat="1" applyFont="1" applyFill="1" applyBorder="1" applyAlignment="1" applyProtection="1">
      <alignment horizontal="center" vertical="center" wrapText="1"/>
      <protection locked="0"/>
    </xf>
    <xf numFmtId="0" fontId="1" fillId="24" borderId="24" xfId="16" applyFill="1"/>
    <xf numFmtId="197" fontId="44" fillId="24" borderId="87" xfId="16" applyNumberFormat="1" applyFont="1" applyFill="1" applyBorder="1" applyAlignment="1">
      <alignment horizontal="center" vertical="center"/>
    </xf>
    <xf numFmtId="0" fontId="72" fillId="24" borderId="88" xfId="16" applyFont="1" applyFill="1" applyBorder="1" applyAlignment="1">
      <alignment horizontal="center" vertical="center"/>
    </xf>
    <xf numFmtId="2" fontId="44" fillId="24" borderId="89" xfId="16" applyNumberFormat="1" applyFont="1" applyFill="1" applyBorder="1" applyAlignment="1">
      <alignment horizontal="center" vertical="center"/>
    </xf>
    <xf numFmtId="0" fontId="68" fillId="55" borderId="24" xfId="16" applyFont="1" applyFill="1" applyAlignment="1" applyProtection="1">
      <alignment horizontal="right" vertical="center"/>
      <protection locked="0"/>
    </xf>
    <xf numFmtId="194" fontId="68" fillId="54" borderId="28" xfId="16" applyNumberFormat="1" applyFont="1" applyFill="1" applyBorder="1" applyAlignment="1" applyProtection="1">
      <alignment horizontal="center" vertical="center"/>
      <protection locked="0"/>
    </xf>
    <xf numFmtId="189" fontId="68" fillId="54" borderId="64" xfId="16" applyNumberFormat="1" applyFont="1" applyFill="1" applyBorder="1" applyAlignment="1" applyProtection="1">
      <alignment horizontal="center" vertical="center"/>
      <protection locked="0"/>
    </xf>
    <xf numFmtId="9" fontId="44" fillId="57" borderId="90" xfId="16" applyNumberFormat="1" applyFont="1" applyFill="1" applyBorder="1" applyAlignment="1">
      <alignment horizontal="center" vertical="center"/>
    </xf>
    <xf numFmtId="0" fontId="37" fillId="24" borderId="24" xfId="15" applyFont="1" applyFill="1" applyAlignment="1">
      <alignment horizontal="centerContinuous" vertical="center"/>
    </xf>
    <xf numFmtId="0" fontId="1" fillId="57" borderId="24" xfId="16" applyFill="1" applyAlignment="1">
      <alignment horizontal="centerContinuous" vertical="center" wrapText="1"/>
    </xf>
    <xf numFmtId="0" fontId="44" fillId="57" borderId="24" xfId="15" applyFont="1" applyFill="1" applyAlignment="1">
      <alignment horizontal="right" vertical="center"/>
    </xf>
    <xf numFmtId="166" fontId="129" fillId="35" borderId="91" xfId="15" applyNumberFormat="1" applyFont="1" applyFill="1" applyBorder="1" applyAlignment="1">
      <alignment horizontal="center" vertical="center"/>
    </xf>
    <xf numFmtId="9" fontId="140" fillId="57" borderId="90" xfId="16" applyNumberFormat="1" applyFont="1" applyFill="1" applyBorder="1" applyAlignment="1">
      <alignment horizontal="center" vertical="center"/>
    </xf>
    <xf numFmtId="173" fontId="72" fillId="58" borderId="64" xfId="16" applyNumberFormat="1" applyFont="1" applyFill="1" applyBorder="1" applyAlignment="1">
      <alignment horizontal="centerContinuous" vertical="center" wrapText="1"/>
    </xf>
    <xf numFmtId="195" fontId="131" fillId="54" borderId="90" xfId="16" applyNumberFormat="1" applyFont="1" applyFill="1" applyBorder="1" applyAlignment="1">
      <alignment horizontal="center" vertical="center"/>
    </xf>
    <xf numFmtId="0" fontId="139" fillId="54" borderId="24" xfId="15" applyFont="1" applyFill="1" applyAlignment="1">
      <alignment horizontal="left" vertical="center"/>
    </xf>
    <xf numFmtId="188" fontId="37" fillId="24" borderId="92" xfId="16" applyNumberFormat="1" applyFont="1" applyFill="1" applyBorder="1" applyAlignment="1" applyProtection="1">
      <alignment horizontal="center" vertical="center"/>
      <protection locked="0"/>
    </xf>
    <xf numFmtId="189" fontId="126" fillId="35" borderId="24" xfId="16" applyNumberFormat="1" applyFont="1" applyFill="1" applyAlignment="1" applyProtection="1">
      <alignment horizontal="center" vertical="center"/>
      <protection locked="0"/>
    </xf>
    <xf numFmtId="188" fontId="37" fillId="24" borderId="64" xfId="16" applyNumberFormat="1" applyFont="1" applyFill="1" applyBorder="1" applyAlignment="1" applyProtection="1">
      <alignment horizontal="center" vertical="center"/>
      <protection locked="0"/>
    </xf>
    <xf numFmtId="194" fontId="33" fillId="55" borderId="79" xfId="16" applyNumberFormat="1" applyFont="1" applyFill="1" applyBorder="1" applyAlignment="1" applyProtection="1">
      <alignment horizontal="center" vertical="center"/>
      <protection locked="0"/>
    </xf>
    <xf numFmtId="188" fontId="37" fillId="24" borderId="24" xfId="16" applyNumberFormat="1" applyFont="1" applyFill="1" applyAlignment="1" applyProtection="1">
      <alignment horizontal="center" vertical="center"/>
      <protection locked="0"/>
    </xf>
    <xf numFmtId="189" fontId="126" fillId="54" borderId="24" xfId="16" applyNumberFormat="1" applyFont="1" applyFill="1" applyAlignment="1" applyProtection="1">
      <alignment horizontal="center" vertical="center"/>
      <protection locked="0"/>
    </xf>
    <xf numFmtId="0" fontId="56" fillId="18" borderId="69" xfId="8" applyFill="1" applyBorder="1" applyAlignment="1">
      <alignment vertical="center"/>
    </xf>
    <xf numFmtId="0" fontId="113" fillId="18" borderId="69" xfId="7" applyFont="1" applyFill="1" applyBorder="1" applyAlignment="1">
      <alignment horizontal="center" vertical="center"/>
    </xf>
    <xf numFmtId="0" fontId="1" fillId="0" borderId="69" xfId="5" applyBorder="1"/>
    <xf numFmtId="0" fontId="1" fillId="0" borderId="70" xfId="5" applyBorder="1"/>
    <xf numFmtId="0" fontId="50" fillId="18" borderId="69" xfId="4" applyFont="1" applyFill="1" applyBorder="1" applyAlignment="1" applyProtection="1">
      <alignment horizontal="center" vertical="center"/>
      <protection hidden="1"/>
    </xf>
    <xf numFmtId="0" fontId="31" fillId="18" borderId="69" xfId="16" applyFont="1" applyFill="1" applyBorder="1" applyAlignment="1">
      <alignment horizontal="center"/>
    </xf>
    <xf numFmtId="0" fontId="31" fillId="18" borderId="24" xfId="16" applyFont="1" applyFill="1" applyAlignment="1">
      <alignment horizontal="left"/>
    </xf>
    <xf numFmtId="198" fontId="92" fillId="18" borderId="24" xfId="4" applyNumberFormat="1" applyFont="1" applyFill="1" applyAlignment="1" applyProtection="1">
      <alignment horizontal="center" vertical="center"/>
      <protection hidden="1"/>
    </xf>
    <xf numFmtId="169" fontId="108" fillId="18" borderId="24" xfId="4" applyNumberFormat="1" applyFont="1" applyFill="1" applyAlignment="1" applyProtection="1">
      <alignment horizontal="center" vertical="center"/>
      <protection hidden="1"/>
    </xf>
    <xf numFmtId="166" fontId="50" fillId="29" borderId="64" xfId="7" applyNumberFormat="1" applyFont="1" applyFill="1" applyBorder="1" applyAlignment="1">
      <alignment horizontal="center" vertical="center"/>
    </xf>
    <xf numFmtId="195" fontId="131" fillId="54" borderId="93" xfId="16" applyNumberFormat="1" applyFont="1" applyFill="1" applyBorder="1" applyAlignment="1">
      <alignment horizontal="center" vertical="center"/>
    </xf>
    <xf numFmtId="0" fontId="139" fillId="54" borderId="30" xfId="15" applyFont="1" applyFill="1" applyBorder="1" applyAlignment="1">
      <alignment horizontal="left" vertical="center"/>
    </xf>
    <xf numFmtId="188" fontId="37" fillId="24" borderId="30" xfId="16" applyNumberFormat="1" applyFont="1" applyFill="1" applyBorder="1" applyAlignment="1" applyProtection="1">
      <alignment horizontal="center" vertical="center"/>
      <protection locked="0"/>
    </xf>
    <xf numFmtId="189" fontId="126" fillId="54" borderId="30" xfId="16" applyNumberFormat="1" applyFont="1" applyFill="1" applyBorder="1" applyAlignment="1" applyProtection="1">
      <alignment horizontal="center" vertical="center"/>
      <protection locked="0"/>
    </xf>
    <xf numFmtId="188" fontId="37" fillId="24" borderId="79" xfId="16" applyNumberFormat="1" applyFont="1" applyFill="1" applyBorder="1" applyAlignment="1" applyProtection="1">
      <alignment horizontal="center" vertical="center"/>
      <protection locked="0"/>
    </xf>
    <xf numFmtId="0" fontId="33" fillId="18" borderId="24" xfId="4" applyFont="1" applyFill="1" applyAlignment="1">
      <alignment horizontal="left" vertical="center"/>
    </xf>
    <xf numFmtId="0" fontId="1" fillId="18" borderId="24" xfId="16" applyFill="1"/>
    <xf numFmtId="0" fontId="30" fillId="18" borderId="24" xfId="16" applyFont="1" applyFill="1"/>
    <xf numFmtId="0" fontId="141" fillId="18" borderId="24" xfId="4" applyFont="1" applyFill="1" applyAlignment="1">
      <alignment horizontal="center" vertical="center" wrapText="1"/>
    </xf>
    <xf numFmtId="0" fontId="141" fillId="18" borderId="64" xfId="4" applyFont="1" applyFill="1" applyBorder="1" applyAlignment="1">
      <alignment horizontal="center" vertical="center" wrapText="1"/>
    </xf>
    <xf numFmtId="0" fontId="73" fillId="21" borderId="28" xfId="4" applyFont="1" applyFill="1" applyBorder="1" applyAlignment="1">
      <alignment horizontal="center" vertical="center"/>
    </xf>
    <xf numFmtId="0" fontId="73" fillId="24" borderId="94" xfId="4" applyFont="1" applyFill="1" applyBorder="1" applyAlignment="1">
      <alignment horizontal="center" vertical="center"/>
    </xf>
    <xf numFmtId="0" fontId="37" fillId="59" borderId="28" xfId="4" applyFont="1" applyFill="1" applyBorder="1" applyAlignment="1" applyProtection="1">
      <alignment horizontal="center" vertical="center"/>
      <protection locked="0"/>
    </xf>
    <xf numFmtId="0" fontId="29" fillId="19" borderId="31" xfId="4" applyFont="1" applyFill="1" applyBorder="1" applyAlignment="1">
      <alignment horizontal="center" vertical="center"/>
    </xf>
    <xf numFmtId="0" fontId="117" fillId="60" borderId="24" xfId="4" applyFont="1" applyFill="1" applyAlignment="1" applyProtection="1">
      <alignment horizontal="left" vertical="center"/>
      <protection hidden="1"/>
    </xf>
    <xf numFmtId="0" fontId="63" fillId="60" borderId="24" xfId="4" applyFont="1" applyFill="1" applyAlignment="1" applyProtection="1">
      <alignment vertical="center"/>
      <protection hidden="1"/>
    </xf>
    <xf numFmtId="0" fontId="117" fillId="60" borderId="24" xfId="9" applyFont="1" applyFill="1" applyAlignment="1">
      <alignment horizontal="left" vertical="center"/>
    </xf>
    <xf numFmtId="0" fontId="24" fillId="9" borderId="6" xfId="0" applyFont="1" applyFill="1" applyBorder="1" applyAlignment="1">
      <alignment horizontal="left" vertical="center" wrapText="1"/>
    </xf>
    <xf numFmtId="0" fontId="143" fillId="5" borderId="8" xfId="0" applyFont="1" applyFill="1" applyBorder="1" applyAlignment="1">
      <alignment horizontal="center" vertical="center"/>
    </xf>
    <xf numFmtId="0" fontId="28" fillId="0" borderId="0" xfId="0" applyFont="1"/>
    <xf numFmtId="0" fontId="21" fillId="61" borderId="16" xfId="0" applyFont="1" applyFill="1" applyBorder="1" applyAlignment="1">
      <alignment horizontal="right" vertical="center" wrapText="1"/>
    </xf>
    <xf numFmtId="0" fontId="23" fillId="62" borderId="25" xfId="0" applyFont="1" applyFill="1" applyBorder="1" applyAlignment="1">
      <alignment vertical="center"/>
    </xf>
    <xf numFmtId="0" fontId="63" fillId="62" borderId="51" xfId="3" applyFont="1" applyFill="1" applyBorder="1" applyAlignment="1">
      <alignment vertical="center"/>
    </xf>
    <xf numFmtId="0" fontId="117" fillId="62" borderId="47" xfId="3" applyFont="1" applyFill="1" applyBorder="1" applyAlignment="1">
      <alignment vertical="center"/>
    </xf>
    <xf numFmtId="0" fontId="117" fillId="62" borderId="52" xfId="3" applyFont="1" applyFill="1" applyBorder="1" applyAlignment="1">
      <alignment vertical="center"/>
    </xf>
    <xf numFmtId="0" fontId="33" fillId="18" borderId="24" xfId="7" applyFont="1" applyFill="1" applyAlignment="1" applyProtection="1">
      <alignment vertical="center"/>
      <protection locked="0"/>
    </xf>
    <xf numFmtId="0" fontId="20" fillId="9" borderId="3" xfId="0" applyFont="1" applyFill="1" applyBorder="1" applyAlignment="1">
      <alignment vertical="center"/>
    </xf>
    <xf numFmtId="0" fontId="20" fillId="9" borderId="3" xfId="0" applyFont="1" applyFill="1" applyBorder="1" applyAlignment="1">
      <alignment horizontal="right" vertical="center"/>
    </xf>
    <xf numFmtId="0" fontId="145" fillId="63" borderId="24" xfId="17" applyFont="1" applyFill="1" applyAlignment="1">
      <alignment horizontal="center" vertical="center" wrapText="1"/>
    </xf>
    <xf numFmtId="0" fontId="146" fillId="0" borderId="24" xfId="17" applyFont="1" applyAlignment="1">
      <alignment vertical="center" wrapText="1"/>
    </xf>
    <xf numFmtId="0" fontId="146" fillId="0" borderId="24" xfId="17" applyFont="1" applyAlignment="1">
      <alignment vertical="center"/>
    </xf>
    <xf numFmtId="0" fontId="148" fillId="21" borderId="1" xfId="1" applyFont="1" applyFill="1" applyAlignment="1">
      <alignment horizontal="center" vertical="center"/>
    </xf>
    <xf numFmtId="0" fontId="149" fillId="18" borderId="24" xfId="17" applyFont="1" applyFill="1" applyAlignment="1">
      <alignment vertical="center"/>
    </xf>
    <xf numFmtId="0" fontId="150" fillId="0" borderId="24" xfId="17" applyFont="1" applyAlignment="1">
      <alignment vertical="center"/>
    </xf>
    <xf numFmtId="0" fontId="114" fillId="61" borderId="48" xfId="3" applyFont="1" applyFill="1" applyBorder="1" applyAlignment="1">
      <alignment horizontal="center" vertical="center"/>
    </xf>
    <xf numFmtId="0" fontId="114" fillId="61" borderId="49" xfId="3" applyFont="1" applyFill="1" applyBorder="1" applyAlignment="1">
      <alignment horizontal="center" vertical="center"/>
    </xf>
    <xf numFmtId="0" fontId="114" fillId="61" borderId="50" xfId="3" applyFont="1" applyFill="1" applyBorder="1" applyAlignment="1">
      <alignment horizontal="center" vertical="center"/>
    </xf>
    <xf numFmtId="0" fontId="20" fillId="9" borderId="2" xfId="0" applyFont="1" applyFill="1" applyBorder="1" applyAlignment="1">
      <alignment horizontal="right" vertical="center" wrapText="1"/>
    </xf>
    <xf numFmtId="0" fontId="20" fillId="9" borderId="3" xfId="0" applyFont="1" applyFill="1" applyBorder="1" applyAlignment="1">
      <alignment horizontal="right" vertical="center" wrapText="1"/>
    </xf>
    <xf numFmtId="0" fontId="11" fillId="11" borderId="24" xfId="0" applyFont="1" applyFill="1" applyBorder="1" applyAlignment="1">
      <alignment horizontal="left" vertical="center" wrapText="1"/>
    </xf>
    <xf numFmtId="0" fontId="11" fillId="11" borderId="28" xfId="0" applyFont="1" applyFill="1" applyBorder="1" applyAlignment="1">
      <alignment horizontal="left" vertical="center" wrapText="1"/>
    </xf>
    <xf numFmtId="0" fontId="11" fillId="11" borderId="30" xfId="0" applyFont="1" applyFill="1" applyBorder="1" applyAlignment="1">
      <alignment horizontal="left" vertical="center" wrapText="1"/>
    </xf>
    <xf numFmtId="0" fontId="11" fillId="11" borderId="31" xfId="0" applyFont="1" applyFill="1" applyBorder="1" applyAlignment="1">
      <alignment horizontal="left" vertical="center" wrapText="1"/>
    </xf>
    <xf numFmtId="0" fontId="6" fillId="14" borderId="27" xfId="0" applyFont="1" applyFill="1" applyBorder="1" applyAlignment="1">
      <alignment horizontal="left" vertical="top" wrapText="1"/>
    </xf>
    <xf numFmtId="0" fontId="6" fillId="14" borderId="24" xfId="0" applyFont="1" applyFill="1" applyBorder="1" applyAlignment="1">
      <alignment horizontal="left" vertical="top" wrapText="1"/>
    </xf>
    <xf numFmtId="0" fontId="6" fillId="14" borderId="28" xfId="0" applyFont="1" applyFill="1" applyBorder="1" applyAlignment="1">
      <alignment horizontal="left" vertical="top"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11" fillId="11" borderId="32" xfId="0" applyFont="1" applyFill="1" applyBorder="1" applyAlignment="1">
      <alignment horizontal="center" vertical="center" wrapText="1"/>
    </xf>
    <xf numFmtId="0" fontId="11" fillId="11" borderId="27" xfId="0" applyFont="1" applyFill="1" applyBorder="1" applyAlignment="1">
      <alignment horizontal="center" vertical="center" wrapText="1"/>
    </xf>
    <xf numFmtId="0" fontId="17" fillId="11" borderId="25" xfId="0" applyFont="1" applyFill="1" applyBorder="1" applyAlignment="1">
      <alignment horizontal="left" vertical="center" wrapText="1"/>
    </xf>
    <xf numFmtId="0" fontId="17" fillId="11" borderId="26" xfId="0" applyFont="1" applyFill="1" applyBorder="1" applyAlignment="1">
      <alignment horizontal="left" vertical="center" wrapText="1"/>
    </xf>
    <xf numFmtId="0" fontId="17" fillId="11" borderId="24" xfId="0" applyFont="1" applyFill="1" applyBorder="1" applyAlignment="1">
      <alignment horizontal="left" vertical="center" wrapText="1"/>
    </xf>
    <xf numFmtId="0" fontId="17" fillId="11" borderId="28" xfId="0" applyFont="1" applyFill="1" applyBorder="1" applyAlignment="1">
      <alignment horizontal="left" vertical="center" wrapText="1"/>
    </xf>
    <xf numFmtId="0" fontId="6" fillId="6" borderId="27" xfId="0" applyFont="1" applyFill="1" applyBorder="1" applyAlignment="1">
      <alignment horizontal="left" vertical="top" wrapText="1"/>
    </xf>
    <xf numFmtId="0" fontId="6" fillId="6" borderId="24" xfId="0" applyFont="1" applyFill="1" applyBorder="1" applyAlignment="1">
      <alignment horizontal="left" vertical="top" wrapText="1"/>
    </xf>
    <xf numFmtId="0" fontId="6" fillId="6" borderId="28" xfId="0" applyFont="1" applyFill="1" applyBorder="1" applyAlignment="1">
      <alignment horizontal="left" vertical="top" wrapText="1"/>
    </xf>
    <xf numFmtId="0" fontId="5" fillId="4" borderId="12"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2" fillId="6" borderId="27" xfId="0" applyFont="1" applyFill="1" applyBorder="1" applyAlignment="1">
      <alignment horizontal="left" vertical="top" wrapText="1"/>
    </xf>
    <xf numFmtId="0" fontId="12" fillId="6" borderId="24" xfId="0" applyFont="1" applyFill="1" applyBorder="1" applyAlignment="1">
      <alignment horizontal="left" vertical="top" wrapText="1"/>
    </xf>
    <xf numFmtId="0" fontId="12" fillId="6" borderId="28" xfId="0" applyFont="1" applyFill="1" applyBorder="1" applyAlignment="1">
      <alignment horizontal="left" vertical="top" wrapText="1"/>
    </xf>
    <xf numFmtId="0" fontId="12" fillId="6" borderId="29" xfId="0" applyFont="1" applyFill="1" applyBorder="1" applyAlignment="1">
      <alignment horizontal="left" vertical="top" wrapText="1"/>
    </xf>
    <xf numFmtId="0" fontId="12" fillId="6" borderId="30" xfId="0" applyFont="1" applyFill="1" applyBorder="1" applyAlignment="1">
      <alignment horizontal="left" vertical="top" wrapText="1"/>
    </xf>
    <xf numFmtId="0" fontId="12" fillId="6" borderId="31" xfId="0" applyFont="1" applyFill="1" applyBorder="1" applyAlignment="1">
      <alignment horizontal="left" vertical="top" wrapText="1"/>
    </xf>
    <xf numFmtId="0" fontId="7" fillId="0" borderId="18" xfId="0" applyFont="1" applyBorder="1" applyAlignment="1">
      <alignment horizontal="left" vertical="top" wrapText="1"/>
    </xf>
    <xf numFmtId="0" fontId="7" fillId="0" borderId="17" xfId="0" applyFont="1" applyBorder="1" applyAlignment="1">
      <alignment horizontal="left" vertical="top" wrapText="1"/>
    </xf>
    <xf numFmtId="0" fontId="6" fillId="15" borderId="27" xfId="0" applyFont="1" applyFill="1" applyBorder="1" applyAlignment="1">
      <alignment horizontal="left" vertical="top" wrapText="1"/>
    </xf>
    <xf numFmtId="0" fontId="6" fillId="15" borderId="24" xfId="0"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29" xfId="0" applyFont="1" applyFill="1" applyBorder="1" applyAlignment="1">
      <alignment horizontal="left" vertical="top" wrapText="1"/>
    </xf>
    <xf numFmtId="0" fontId="6" fillId="15" borderId="30" xfId="0" applyFont="1" applyFill="1" applyBorder="1" applyAlignment="1">
      <alignment horizontal="left" vertical="top" wrapText="1"/>
    </xf>
    <xf numFmtId="0" fontId="6" fillId="15" borderId="31" xfId="0" applyFont="1" applyFill="1" applyBorder="1" applyAlignment="1">
      <alignment horizontal="left" vertical="top" wrapText="1"/>
    </xf>
    <xf numFmtId="0" fontId="4" fillId="4" borderId="10"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1"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11"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11" xfId="0" applyFont="1" applyFill="1" applyBorder="1" applyAlignment="1">
      <alignment horizontal="left" vertical="center" wrapText="1"/>
    </xf>
    <xf numFmtId="0" fontId="17" fillId="6" borderId="32" xfId="0" applyFont="1" applyFill="1" applyBorder="1" applyAlignment="1">
      <alignment horizontal="left" vertical="center"/>
    </xf>
    <xf numFmtId="0" fontId="17" fillId="6" borderId="25" xfId="0" applyFont="1" applyFill="1" applyBorder="1" applyAlignment="1">
      <alignment horizontal="left" vertical="center"/>
    </xf>
    <xf numFmtId="0" fontId="17" fillId="6" borderId="26" xfId="0" applyFont="1" applyFill="1" applyBorder="1" applyAlignment="1">
      <alignment horizontal="left" vertical="center"/>
    </xf>
    <xf numFmtId="0" fontId="17" fillId="6" borderId="27" xfId="0" applyFont="1" applyFill="1" applyBorder="1" applyAlignment="1">
      <alignment horizontal="left" vertical="center"/>
    </xf>
    <xf numFmtId="0" fontId="17" fillId="6" borderId="0" xfId="0" applyFont="1" applyFill="1" applyAlignment="1">
      <alignment horizontal="left" vertical="center"/>
    </xf>
    <xf numFmtId="0" fontId="17" fillId="6" borderId="28" xfId="0" applyFont="1" applyFill="1" applyBorder="1" applyAlignment="1">
      <alignment horizontal="left" vertical="center"/>
    </xf>
    <xf numFmtId="0" fontId="17" fillId="6" borderId="29" xfId="0" applyFont="1" applyFill="1" applyBorder="1" applyAlignment="1">
      <alignment horizontal="left" vertical="center"/>
    </xf>
    <xf numFmtId="0" fontId="17" fillId="6" borderId="30" xfId="0" applyFont="1" applyFill="1" applyBorder="1" applyAlignment="1">
      <alignment horizontal="left" vertical="center"/>
    </xf>
    <xf numFmtId="0" fontId="17" fillId="6" borderId="31" xfId="0" applyFont="1" applyFill="1" applyBorder="1" applyAlignment="1">
      <alignment horizontal="left" vertical="center"/>
    </xf>
    <xf numFmtId="0" fontId="12" fillId="6" borderId="33" xfId="0" applyFont="1" applyFill="1" applyBorder="1" applyAlignment="1">
      <alignment horizontal="left" vertical="top" wrapText="1"/>
    </xf>
    <xf numFmtId="0" fontId="12" fillId="6" borderId="34" xfId="0" applyFont="1" applyFill="1" applyBorder="1" applyAlignment="1">
      <alignment horizontal="left" vertical="top" wrapText="1"/>
    </xf>
    <xf numFmtId="0" fontId="12" fillId="6" borderId="35" xfId="0" applyFont="1" applyFill="1" applyBorder="1" applyAlignment="1">
      <alignment horizontal="left" vertical="top" wrapText="1"/>
    </xf>
    <xf numFmtId="0" fontId="12" fillId="6" borderId="36"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37" xfId="0" applyFont="1" applyFill="1" applyBorder="1" applyAlignment="1">
      <alignment horizontal="left" vertical="top" wrapText="1"/>
    </xf>
    <xf numFmtId="0" fontId="12" fillId="6" borderId="38" xfId="0" applyFont="1" applyFill="1" applyBorder="1" applyAlignment="1">
      <alignment horizontal="left" vertical="top" wrapText="1"/>
    </xf>
    <xf numFmtId="0" fontId="12" fillId="6" borderId="39" xfId="0" applyFont="1" applyFill="1" applyBorder="1" applyAlignment="1">
      <alignment horizontal="left" vertical="top" wrapText="1"/>
    </xf>
    <xf numFmtId="0" fontId="12" fillId="6" borderId="40" xfId="0" applyFont="1" applyFill="1" applyBorder="1" applyAlignment="1">
      <alignment horizontal="left" vertical="top" wrapText="1"/>
    </xf>
    <xf numFmtId="0" fontId="3" fillId="14" borderId="32" xfId="0" applyFont="1" applyFill="1" applyBorder="1" applyAlignment="1">
      <alignment horizontal="left" vertical="top" wrapText="1"/>
    </xf>
    <xf numFmtId="0" fontId="3" fillId="14" borderId="25" xfId="0" applyFont="1" applyFill="1" applyBorder="1" applyAlignment="1">
      <alignment horizontal="left" vertical="top" wrapText="1"/>
    </xf>
    <xf numFmtId="0" fontId="3" fillId="14" borderId="26" xfId="0" applyFont="1" applyFill="1" applyBorder="1" applyAlignment="1">
      <alignment horizontal="left" vertical="top" wrapText="1"/>
    </xf>
    <xf numFmtId="0" fontId="3" fillId="14" borderId="27" xfId="0" applyFont="1" applyFill="1" applyBorder="1" applyAlignment="1">
      <alignment horizontal="left" vertical="top" wrapText="1"/>
    </xf>
    <xf numFmtId="0" fontId="3" fillId="14" borderId="0" xfId="0" applyFont="1" applyFill="1" applyAlignment="1">
      <alignment horizontal="left" vertical="top" wrapText="1"/>
    </xf>
    <xf numFmtId="0" fontId="3" fillId="14" borderId="28" xfId="0" applyFont="1" applyFill="1" applyBorder="1" applyAlignment="1">
      <alignment horizontal="left" vertical="top" wrapText="1"/>
    </xf>
    <xf numFmtId="0" fontId="3" fillId="14" borderId="29" xfId="0" applyFont="1" applyFill="1" applyBorder="1" applyAlignment="1">
      <alignment horizontal="left" vertical="top" wrapText="1"/>
    </xf>
    <xf numFmtId="0" fontId="3" fillId="14" borderId="30" xfId="0" applyFont="1" applyFill="1" applyBorder="1" applyAlignment="1">
      <alignment horizontal="left" vertical="top" wrapText="1"/>
    </xf>
    <xf numFmtId="0" fontId="3" fillId="14" borderId="31" xfId="0" applyFont="1" applyFill="1"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3" fillId="16" borderId="32" xfId="0" applyFont="1" applyFill="1" applyBorder="1" applyAlignment="1">
      <alignment horizontal="left" vertical="top" wrapText="1"/>
    </xf>
    <xf numFmtId="0" fontId="3" fillId="16" borderId="25" xfId="0" applyFont="1" applyFill="1" applyBorder="1" applyAlignment="1">
      <alignment horizontal="left" vertical="top" wrapText="1"/>
    </xf>
    <xf numFmtId="0" fontId="3" fillId="16" borderId="26" xfId="0" applyFont="1" applyFill="1" applyBorder="1" applyAlignment="1">
      <alignment horizontal="left" vertical="top" wrapText="1"/>
    </xf>
    <xf numFmtId="0" fontId="3" fillId="16" borderId="27" xfId="0" applyFont="1" applyFill="1" applyBorder="1" applyAlignment="1">
      <alignment horizontal="left" vertical="top" wrapText="1"/>
    </xf>
    <xf numFmtId="0" fontId="3" fillId="16" borderId="0" xfId="0" applyFont="1" applyFill="1" applyAlignment="1">
      <alignment horizontal="left" vertical="top" wrapText="1"/>
    </xf>
    <xf numFmtId="0" fontId="3" fillId="16" borderId="28" xfId="0" applyFont="1" applyFill="1" applyBorder="1" applyAlignment="1">
      <alignment horizontal="left" vertical="top" wrapText="1"/>
    </xf>
    <xf numFmtId="0" fontId="3" fillId="16" borderId="29" xfId="0" applyFont="1" applyFill="1" applyBorder="1" applyAlignment="1">
      <alignment horizontal="left" vertical="top" wrapText="1"/>
    </xf>
    <xf numFmtId="0" fontId="3" fillId="16" borderId="30" xfId="0" applyFont="1" applyFill="1" applyBorder="1" applyAlignment="1">
      <alignment horizontal="left" vertical="top" wrapText="1"/>
    </xf>
    <xf numFmtId="0" fontId="3" fillId="16" borderId="31" xfId="0" applyFont="1" applyFill="1" applyBorder="1" applyAlignment="1">
      <alignment horizontal="left" vertical="top" wrapText="1"/>
    </xf>
    <xf numFmtId="0" fontId="17" fillId="6" borderId="24" xfId="0" applyFont="1" applyFill="1" applyBorder="1" applyAlignment="1">
      <alignment horizontal="left" vertical="center"/>
    </xf>
    <xf numFmtId="0" fontId="3" fillId="14" borderId="24" xfId="0" applyFont="1" applyFill="1" applyBorder="1" applyAlignment="1">
      <alignment horizontal="left" vertical="top" wrapText="1"/>
    </xf>
    <xf numFmtId="0" fontId="3" fillId="16" borderId="24" xfId="0" applyFont="1" applyFill="1" applyBorder="1" applyAlignment="1">
      <alignment horizontal="left" vertical="top" wrapText="1"/>
    </xf>
    <xf numFmtId="0" fontId="147" fillId="0" borderId="0" xfId="0" applyFont="1" applyAlignment="1">
      <alignment horizontal="center" vertical="center" wrapText="1"/>
    </xf>
    <xf numFmtId="167" fontId="51" fillId="18" borderId="24" xfId="5" applyNumberFormat="1" applyFont="1" applyFill="1" applyAlignment="1">
      <alignment horizontal="center" vertical="center"/>
    </xf>
    <xf numFmtId="0" fontId="60" fillId="27" borderId="61" xfId="4" applyFont="1" applyFill="1" applyBorder="1" applyAlignment="1">
      <alignment horizontal="center" vertical="center"/>
    </xf>
    <xf numFmtId="0" fontId="60" fillId="27" borderId="63" xfId="4" applyFont="1" applyFill="1" applyBorder="1" applyAlignment="1">
      <alignment horizontal="center" vertical="center"/>
    </xf>
    <xf numFmtId="0" fontId="61" fillId="21" borderId="60" xfId="9" applyFont="1" applyFill="1" applyBorder="1" applyAlignment="1">
      <alignment horizontal="center" vertical="center"/>
    </xf>
    <xf numFmtId="0" fontId="61" fillId="21" borderId="62" xfId="9" applyFont="1" applyFill="1" applyBorder="1" applyAlignment="1">
      <alignment horizontal="center" vertical="center"/>
    </xf>
    <xf numFmtId="0" fontId="62" fillId="21" borderId="63" xfId="4" applyFont="1" applyFill="1" applyBorder="1" applyAlignment="1">
      <alignment horizontal="center" vertical="center" textRotation="90"/>
    </xf>
    <xf numFmtId="0" fontId="62" fillId="21" borderId="65" xfId="4" applyFont="1" applyFill="1" applyBorder="1" applyAlignment="1">
      <alignment horizontal="center" vertical="center" textRotation="90"/>
    </xf>
    <xf numFmtId="0" fontId="1" fillId="18" borderId="24" xfId="9" applyFont="1" applyFill="1" applyAlignment="1">
      <alignment horizontal="left" vertical="center" wrapText="1"/>
    </xf>
    <xf numFmtId="0" fontId="1" fillId="18" borderId="64" xfId="9" applyFont="1" applyFill="1" applyBorder="1" applyAlignment="1">
      <alignment horizontal="left" vertical="center" wrapText="1"/>
    </xf>
    <xf numFmtId="0" fontId="59" fillId="18" borderId="24" xfId="9" applyFill="1" applyAlignment="1">
      <alignment horizontal="left" vertical="top" wrapText="1"/>
    </xf>
    <xf numFmtId="0" fontId="59" fillId="18" borderId="64" xfId="9" applyFill="1" applyBorder="1" applyAlignment="1">
      <alignment horizontal="left" vertical="top" wrapText="1"/>
    </xf>
    <xf numFmtId="0" fontId="1" fillId="18" borderId="24" xfId="9" applyFont="1" applyFill="1" applyAlignment="1">
      <alignment horizontal="left" vertical="top" wrapText="1"/>
    </xf>
    <xf numFmtId="0" fontId="1" fillId="18" borderId="64" xfId="9" applyFont="1" applyFill="1" applyBorder="1" applyAlignment="1">
      <alignment horizontal="left" vertical="top" wrapText="1"/>
    </xf>
    <xf numFmtId="0" fontId="59" fillId="18" borderId="24" xfId="9" applyFill="1" applyAlignment="1">
      <alignment horizontal="center" vertical="top" wrapText="1"/>
    </xf>
    <xf numFmtId="0" fontId="59" fillId="18" borderId="64" xfId="9" applyFill="1" applyBorder="1" applyAlignment="1">
      <alignment horizontal="center" vertical="top" wrapText="1"/>
    </xf>
    <xf numFmtId="0" fontId="61" fillId="36" borderId="60" xfId="6" applyFont="1" applyFill="1" applyBorder="1" applyAlignment="1">
      <alignment horizontal="center" vertical="center"/>
    </xf>
    <xf numFmtId="0" fontId="1" fillId="18" borderId="24" xfId="9" applyFont="1" applyFill="1" applyAlignment="1">
      <alignment horizontal="center" vertical="top" wrapText="1"/>
    </xf>
    <xf numFmtId="0" fontId="1" fillId="18" borderId="64" xfId="9" applyFont="1" applyFill="1" applyBorder="1" applyAlignment="1">
      <alignment horizontal="center" vertical="top" wrapText="1"/>
    </xf>
    <xf numFmtId="0" fontId="59" fillId="18" borderId="24" xfId="9" applyFill="1" applyAlignment="1">
      <alignment horizontal="left" vertical="center" wrapText="1"/>
    </xf>
    <xf numFmtId="0" fontId="59" fillId="18" borderId="64" xfId="9" applyFill="1" applyBorder="1" applyAlignment="1">
      <alignment horizontal="left" vertical="center" wrapText="1"/>
    </xf>
    <xf numFmtId="0" fontId="67" fillId="21" borderId="60" xfId="5" applyFont="1" applyFill="1" applyBorder="1" applyAlignment="1">
      <alignment horizontal="center" vertical="center"/>
    </xf>
    <xf numFmtId="0" fontId="67" fillId="21" borderId="62" xfId="5" applyFont="1" applyFill="1" applyBorder="1" applyAlignment="1">
      <alignment horizontal="center" vertical="center"/>
    </xf>
    <xf numFmtId="0" fontId="59" fillId="18" borderId="24" xfId="9" applyFill="1" applyAlignment="1">
      <alignment horizontal="left" wrapText="1"/>
    </xf>
    <xf numFmtId="0" fontId="59" fillId="18" borderId="64" xfId="9" applyFill="1" applyBorder="1" applyAlignment="1">
      <alignment horizontal="left" wrapText="1"/>
    </xf>
    <xf numFmtId="0" fontId="1" fillId="21" borderId="63" xfId="5" applyFill="1" applyBorder="1" applyAlignment="1">
      <alignment horizontal="center"/>
    </xf>
    <xf numFmtId="0" fontId="1" fillId="21" borderId="65" xfId="5" applyFill="1" applyBorder="1" applyAlignment="1">
      <alignment horizontal="center"/>
    </xf>
    <xf numFmtId="0" fontId="1" fillId="0" borderId="24" xfId="5" applyAlignment="1">
      <alignment horizontal="center" wrapText="1"/>
    </xf>
    <xf numFmtId="0" fontId="1" fillId="0" borderId="64" xfId="5" applyBorder="1" applyAlignment="1">
      <alignment horizontal="center" wrapText="1"/>
    </xf>
    <xf numFmtId="0" fontId="79" fillId="0" borderId="24" xfId="10" applyFont="1" applyBorder="1" applyAlignment="1">
      <alignment horizontal="left" vertical="center"/>
    </xf>
    <xf numFmtId="0" fontId="82" fillId="33" borderId="24" xfId="9" applyFont="1" applyFill="1" applyAlignment="1">
      <alignment horizontal="center" vertical="center"/>
    </xf>
    <xf numFmtId="0" fontId="83" fillId="16" borderId="24" xfId="5" applyFont="1" applyFill="1" applyAlignment="1">
      <alignment horizontal="center" vertical="center"/>
    </xf>
    <xf numFmtId="0" fontId="88" fillId="35" borderId="24" xfId="5" applyFont="1" applyFill="1" applyAlignment="1">
      <alignment horizontal="center" vertical="center"/>
    </xf>
    <xf numFmtId="0" fontId="61" fillId="48" borderId="60" xfId="6" applyFont="1" applyFill="1" applyBorder="1" applyAlignment="1">
      <alignment horizontal="center" vertical="center"/>
    </xf>
    <xf numFmtId="0" fontId="92" fillId="36" borderId="63" xfId="4" applyFont="1" applyFill="1" applyBorder="1" applyAlignment="1">
      <alignment horizontal="center"/>
    </xf>
    <xf numFmtId="0" fontId="92" fillId="36" borderId="65" xfId="4" applyFont="1" applyFill="1" applyBorder="1" applyAlignment="1">
      <alignment horizontal="center"/>
    </xf>
    <xf numFmtId="0" fontId="93" fillId="37" borderId="24" xfId="5" applyFont="1" applyFill="1" applyAlignment="1">
      <alignment horizontal="center" vertical="center"/>
    </xf>
    <xf numFmtId="0" fontId="93" fillId="37" borderId="64" xfId="5" applyFont="1" applyFill="1" applyBorder="1" applyAlignment="1">
      <alignment horizontal="center" vertical="center"/>
    </xf>
    <xf numFmtId="0" fontId="97" fillId="35" borderId="24" xfId="14" applyFont="1" applyFill="1" applyAlignment="1" applyProtection="1">
      <alignment horizontal="center" vertical="center"/>
      <protection locked="0"/>
    </xf>
    <xf numFmtId="0" fontId="97" fillId="35" borderId="64" xfId="14" applyFont="1" applyFill="1" applyBorder="1" applyAlignment="1" applyProtection="1">
      <alignment horizontal="center" vertical="center"/>
      <protection locked="0"/>
    </xf>
    <xf numFmtId="0" fontId="33" fillId="18" borderId="24" xfId="4" applyFont="1" applyFill="1" applyAlignment="1">
      <alignment horizontal="left" vertical="center" wrapText="1"/>
    </xf>
    <xf numFmtId="0" fontId="33" fillId="18" borderId="64" xfId="4" applyFont="1" applyFill="1" applyBorder="1" applyAlignment="1">
      <alignment horizontal="left" vertical="center" wrapText="1"/>
    </xf>
    <xf numFmtId="0" fontId="37" fillId="36" borderId="71" xfId="5" applyFont="1" applyFill="1" applyBorder="1" applyAlignment="1">
      <alignment horizontal="center" vertical="center"/>
    </xf>
    <xf numFmtId="0" fontId="37" fillId="36" borderId="72" xfId="5" applyFont="1" applyFill="1" applyBorder="1" applyAlignment="1">
      <alignment horizontal="center" vertical="center"/>
    </xf>
    <xf numFmtId="0" fontId="113" fillId="44" borderId="60" xfId="6" applyFont="1" applyFill="1" applyBorder="1" applyAlignment="1">
      <alignment horizontal="center" vertical="center"/>
    </xf>
    <xf numFmtId="0" fontId="62" fillId="44" borderId="63" xfId="4" applyFont="1" applyFill="1" applyBorder="1" applyAlignment="1">
      <alignment horizontal="center"/>
    </xf>
    <xf numFmtId="0" fontId="62" fillId="44" borderId="65" xfId="4" applyFont="1" applyFill="1" applyBorder="1" applyAlignment="1">
      <alignment horizontal="center"/>
    </xf>
    <xf numFmtId="0" fontId="116" fillId="45" borderId="24" xfId="5" applyFont="1" applyFill="1" applyAlignment="1">
      <alignment horizontal="center" vertical="center"/>
    </xf>
    <xf numFmtId="0" fontId="116" fillId="45" borderId="64" xfId="5" applyFont="1" applyFill="1" applyBorder="1" applyAlignment="1">
      <alignment horizontal="center" vertical="center"/>
    </xf>
    <xf numFmtId="0" fontId="63" fillId="47" borderId="71" xfId="5" applyFont="1" applyFill="1" applyBorder="1" applyAlignment="1">
      <alignment horizontal="center" vertical="center"/>
    </xf>
    <xf numFmtId="0" fontId="63" fillId="47" borderId="72" xfId="5" applyFont="1" applyFill="1" applyBorder="1" applyAlignment="1">
      <alignment horizontal="center" vertical="center"/>
    </xf>
    <xf numFmtId="0" fontId="50" fillId="18" borderId="69" xfId="4" applyFont="1" applyFill="1" applyBorder="1" applyAlignment="1" applyProtection="1">
      <alignment horizontal="center" vertical="center"/>
      <protection hidden="1"/>
    </xf>
    <xf numFmtId="0" fontId="108" fillId="18" borderId="69" xfId="4" applyFont="1" applyFill="1" applyBorder="1" applyAlignment="1" applyProtection="1">
      <alignment horizontal="center" vertical="center"/>
      <protection hidden="1"/>
    </xf>
    <xf numFmtId="0" fontId="108" fillId="18" borderId="70" xfId="4" applyFont="1" applyFill="1" applyBorder="1" applyAlignment="1" applyProtection="1">
      <alignment horizontal="center" vertical="center"/>
      <protection hidden="1"/>
    </xf>
    <xf numFmtId="0" fontId="92" fillId="48" borderId="63" xfId="4" applyFont="1" applyFill="1" applyBorder="1" applyAlignment="1">
      <alignment horizontal="center"/>
    </xf>
    <xf numFmtId="0" fontId="92" fillId="48" borderId="65" xfId="4" applyFont="1" applyFill="1" applyBorder="1" applyAlignment="1">
      <alignment horizontal="center"/>
    </xf>
    <xf numFmtId="0" fontId="37" fillId="48" borderId="71" xfId="5" applyFont="1" applyFill="1" applyBorder="1" applyAlignment="1">
      <alignment horizontal="center" vertical="center"/>
    </xf>
    <xf numFmtId="0" fontId="37" fillId="48" borderId="72" xfId="5" applyFont="1" applyFill="1" applyBorder="1" applyAlignment="1">
      <alignment horizontal="center" vertical="center"/>
    </xf>
    <xf numFmtId="0" fontId="92" fillId="53" borderId="63" xfId="4" applyFont="1" applyFill="1" applyBorder="1" applyAlignment="1">
      <alignment horizontal="center"/>
    </xf>
    <xf numFmtId="0" fontId="92" fillId="53" borderId="65" xfId="4" applyFont="1" applyFill="1" applyBorder="1" applyAlignment="1">
      <alignment horizontal="center"/>
    </xf>
    <xf numFmtId="0" fontId="135" fillId="35" borderId="80" xfId="16" applyFont="1" applyFill="1" applyBorder="1" applyAlignment="1">
      <alignment horizontal="center" vertical="center"/>
    </xf>
    <xf numFmtId="0" fontId="135" fillId="35" borderId="81" xfId="16" applyFont="1" applyFill="1" applyBorder="1" applyAlignment="1">
      <alignment horizontal="center" vertical="center"/>
    </xf>
    <xf numFmtId="175" fontId="68" fillId="35" borderId="24" xfId="4" applyNumberFormat="1" applyFont="1" applyFill="1" applyAlignment="1" applyProtection="1">
      <alignment horizontal="center" vertical="center"/>
      <protection hidden="1"/>
    </xf>
    <xf numFmtId="178" fontId="37" fillId="24" borderId="24" xfId="4" applyNumberFormat="1" applyFont="1" applyFill="1" applyAlignment="1" applyProtection="1">
      <alignment horizontal="center" vertical="center"/>
      <protection hidden="1"/>
    </xf>
    <xf numFmtId="0" fontId="136" fillId="21" borderId="60" xfId="15" applyFont="1" applyFill="1" applyBorder="1" applyAlignment="1" applyProtection="1">
      <alignment horizontal="right" vertical="center"/>
      <protection locked="0"/>
    </xf>
    <xf numFmtId="0" fontId="136" fillId="21" borderId="62" xfId="15" applyFont="1" applyFill="1" applyBorder="1" applyAlignment="1" applyProtection="1">
      <alignment horizontal="right" vertical="center"/>
      <protection locked="0"/>
    </xf>
    <xf numFmtId="0" fontId="76" fillId="18" borderId="71" xfId="16" applyFont="1" applyFill="1" applyBorder="1" applyAlignment="1">
      <alignment horizontal="center" vertical="center"/>
    </xf>
    <xf numFmtId="0" fontId="76" fillId="18" borderId="69" xfId="16" applyFont="1" applyFill="1" applyBorder="1" applyAlignment="1">
      <alignment horizontal="center" vertical="center"/>
    </xf>
    <xf numFmtId="0" fontId="138" fillId="35" borderId="71" xfId="16" applyFont="1" applyFill="1" applyBorder="1" applyAlignment="1">
      <alignment horizontal="center" vertical="center"/>
    </xf>
    <xf numFmtId="0" fontId="138" fillId="35" borderId="72" xfId="16" applyFont="1" applyFill="1" applyBorder="1" applyAlignment="1">
      <alignment horizontal="center" vertical="center"/>
    </xf>
    <xf numFmtId="0" fontId="138" fillId="35" borderId="69" xfId="16" applyFont="1" applyFill="1" applyBorder="1" applyAlignment="1">
      <alignment horizontal="center" vertical="center"/>
    </xf>
    <xf numFmtId="0" fontId="138" fillId="35" borderId="70" xfId="16" applyFont="1" applyFill="1" applyBorder="1" applyAlignment="1">
      <alignment horizontal="center" vertical="center"/>
    </xf>
    <xf numFmtId="0" fontId="1" fillId="0" borderId="71" xfId="16" applyBorder="1" applyAlignment="1">
      <alignment horizontal="center" vertical="center"/>
    </xf>
    <xf numFmtId="0" fontId="1" fillId="0" borderId="69" xfId="16" applyBorder="1" applyAlignment="1">
      <alignment horizontal="center" vertical="center"/>
    </xf>
    <xf numFmtId="195" fontId="37" fillId="18" borderId="71" xfId="15" applyNumberFormat="1" applyFont="1" applyFill="1" applyBorder="1" applyAlignment="1">
      <alignment horizontal="left" vertical="center"/>
    </xf>
    <xf numFmtId="195" fontId="37" fillId="18" borderId="24" xfId="15" applyNumberFormat="1" applyFont="1" applyFill="1" applyAlignment="1">
      <alignment horizontal="left" vertical="center"/>
    </xf>
    <xf numFmtId="0" fontId="38" fillId="18" borderId="71" xfId="15" applyFont="1" applyFill="1" applyBorder="1" applyAlignment="1">
      <alignment horizontal="right" vertical="center"/>
    </xf>
    <xf numFmtId="0" fontId="38" fillId="18" borderId="69" xfId="15" applyFont="1" applyFill="1" applyBorder="1" applyAlignment="1">
      <alignment horizontal="right" vertical="center"/>
    </xf>
    <xf numFmtId="9" fontId="38" fillId="18" borderId="72" xfId="16" applyNumberFormat="1" applyFont="1" applyFill="1" applyBorder="1" applyAlignment="1">
      <alignment horizontal="center" vertical="center"/>
    </xf>
    <xf numFmtId="9" fontId="38" fillId="18" borderId="70" xfId="16" applyNumberFormat="1" applyFont="1" applyFill="1" applyBorder="1" applyAlignment="1">
      <alignment horizontal="center" vertical="center"/>
    </xf>
    <xf numFmtId="0" fontId="135" fillId="35" borderId="25" xfId="16" applyFont="1" applyFill="1" applyBorder="1" applyAlignment="1">
      <alignment horizontal="center" vertical="center"/>
    </xf>
    <xf numFmtId="0" fontId="135" fillId="35" borderId="85" xfId="16" applyFont="1" applyFill="1" applyBorder="1" applyAlignment="1">
      <alignment horizontal="center" vertical="center"/>
    </xf>
    <xf numFmtId="0" fontId="141" fillId="18" borderId="25" xfId="4" applyFont="1" applyFill="1" applyBorder="1" applyAlignment="1">
      <alignment horizontal="center" vertical="center" wrapText="1"/>
    </xf>
    <xf numFmtId="0" fontId="141" fillId="18" borderId="85" xfId="4" applyFont="1" applyFill="1" applyBorder="1" applyAlignment="1">
      <alignment horizontal="center" vertical="center" wrapText="1"/>
    </xf>
    <xf numFmtId="0" fontId="142" fillId="18" borderId="25" xfId="4" applyFont="1" applyFill="1" applyBorder="1" applyAlignment="1">
      <alignment horizontal="center" vertical="center" wrapText="1"/>
    </xf>
    <xf numFmtId="0" fontId="142" fillId="18" borderId="26" xfId="4" applyFont="1" applyFill="1" applyBorder="1" applyAlignment="1">
      <alignment horizontal="center" vertical="center" wrapText="1"/>
    </xf>
    <xf numFmtId="49" fontId="63" fillId="27" borderId="60" xfId="4" applyNumberFormat="1" applyFont="1" applyFill="1" applyBorder="1" applyAlignment="1">
      <alignment horizontal="center" vertical="center"/>
    </xf>
    <xf numFmtId="49" fontId="63" fillId="27" borderId="62" xfId="4" applyNumberFormat="1" applyFont="1" applyFill="1" applyBorder="1" applyAlignment="1">
      <alignment horizontal="center" vertical="center"/>
    </xf>
    <xf numFmtId="0" fontId="92" fillId="53" borderId="63" xfId="4" applyFont="1" applyFill="1" applyBorder="1" applyAlignment="1">
      <alignment horizontal="center" wrapText="1"/>
    </xf>
    <xf numFmtId="0" fontId="92" fillId="53" borderId="65" xfId="4" applyFont="1" applyFill="1" applyBorder="1" applyAlignment="1">
      <alignment horizontal="center" wrapText="1"/>
    </xf>
  </cellXfs>
  <cellStyles count="18">
    <cellStyle name="Lien hypertexte 2" xfId="8" xr:uid="{F907E041-C58B-45CE-897B-346B28F29EC5}"/>
    <cellStyle name="Lien hypertexte 2 2 3" xfId="11" xr:uid="{A46D114B-7193-4183-8792-5F9CA239E3A6}"/>
    <cellStyle name="Lien hypertexte 3 2 2" xfId="10" xr:uid="{701B9289-18F5-4D74-8029-CEA4D3BF3BB7}"/>
    <cellStyle name="Normal" xfId="0" builtinId="0"/>
    <cellStyle name="Normal 10 2 2 2 2 3 2 3 2 2 4 2" xfId="5" xr:uid="{E789FE33-6A9A-45DB-BCD3-035DA8D0C2DF}"/>
    <cellStyle name="Normal 12 2" xfId="13" xr:uid="{5ACDC05C-C032-4602-8592-4030E64412A7}"/>
    <cellStyle name="Normal 2" xfId="1" xr:uid="{00000000-0005-0000-0000-000001000000}"/>
    <cellStyle name="Normal 2 2 2 2 2" xfId="4" xr:uid="{DC6DA3C2-2074-4F7B-B58C-6FA27294E1FC}"/>
    <cellStyle name="Normal 2 2 2 2 2 2" xfId="2" xr:uid="{00000000-0005-0000-0000-000002000000}"/>
    <cellStyle name="Normal 2 2 5" xfId="9" xr:uid="{4864C4F9-DEC9-4591-BD58-15D33AD2B922}"/>
    <cellStyle name="Normal 2 3" xfId="17" xr:uid="{A61D7E49-4EEC-4572-8D4E-FC0FE6591E15}"/>
    <cellStyle name="Normal 3" xfId="3" xr:uid="{00000000-0005-0000-0000-000003000000}"/>
    <cellStyle name="Normal 4 2 2 2 2 2 2 6 2 2 3 2 3 3 2 2 4 2" xfId="16" xr:uid="{4E41C9C1-BE30-4841-B93F-092DAC2CEBDA}"/>
    <cellStyle name="Normal 4 2 2 2 3 2 2 3 2 2" xfId="12" xr:uid="{B993FCF4-3E39-4F80-A5BC-B530BD044C6D}"/>
    <cellStyle name="Normal 4 3 4 2 2 2" xfId="6" xr:uid="{FB5057A5-D7DB-4604-B0C3-04B331023C2E}"/>
    <cellStyle name="Normal_Bons de commande livraison" xfId="14" xr:uid="{40182889-BED4-4F04-9ECF-0249F4C357FC}"/>
    <cellStyle name="Normal_Comparer recettes 2009 OK 2 2" xfId="7" xr:uid="{6AE9FD5C-03FD-4F81-90A1-63DE9D7F3BFE}"/>
    <cellStyle name="Normal_Forum Marais 15 09 2001 2 2 2" xfId="15" xr:uid="{6A03F64C-B2AC-44A6-8978-5932BF5BABAD}"/>
  </cellStyles>
  <dxfs count="87">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color theme="9" tint="-0.499984740745262"/>
      </font>
      <fill>
        <patternFill>
          <bgColor theme="9" tint="0.79998168889431442"/>
        </patternFill>
      </fill>
    </dxf>
    <dxf>
      <font>
        <b/>
        <i val="0"/>
        <color theme="5" tint="-0.24994659260841701"/>
      </font>
      <fill>
        <patternFill>
          <bgColor theme="5" tint="0.79998168889431442"/>
        </patternFill>
      </fill>
    </dxf>
    <dxf>
      <font>
        <b/>
        <i val="0"/>
        <color theme="0"/>
      </font>
      <fill>
        <patternFill>
          <bgColor rgb="FF7030A0"/>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D4ED8"/>
      </font>
      <fill>
        <patternFill>
          <bgColor rgb="FFEAF2F8"/>
        </patternFill>
      </fill>
    </dxf>
    <dxf>
      <font>
        <b/>
        <color rgb="FF166534"/>
      </font>
      <fill>
        <patternFill>
          <bgColor rgb="FFE7F4EA"/>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D4ED8"/>
      </font>
      <fill>
        <patternFill>
          <bgColor rgb="FFEAF2F8"/>
        </patternFill>
      </fill>
    </dxf>
    <dxf>
      <font>
        <b/>
        <color rgb="FF166534"/>
      </font>
      <fill>
        <patternFill>
          <bgColor rgb="FFE7F4EA"/>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D4ED8"/>
      </font>
      <fill>
        <patternFill>
          <bgColor rgb="FFEAF2F8"/>
        </patternFill>
      </fill>
    </dxf>
    <dxf>
      <font>
        <b/>
        <color rgb="FF166534"/>
      </font>
      <fill>
        <patternFill>
          <bgColor rgb="FFE7F4EA"/>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D4ED8"/>
      </font>
      <fill>
        <patternFill>
          <bgColor rgb="FFEAF2F8"/>
        </patternFill>
      </fill>
    </dxf>
    <dxf>
      <font>
        <b/>
        <color rgb="FF166534"/>
      </font>
      <fill>
        <patternFill>
          <bgColor rgb="FFE7F4EA"/>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D4ED8"/>
      </font>
      <fill>
        <patternFill>
          <bgColor rgb="FFEAF2F8"/>
        </patternFill>
      </fill>
    </dxf>
    <dxf>
      <font>
        <b/>
        <color rgb="FF166534"/>
      </font>
      <fill>
        <patternFill>
          <bgColor rgb="FFE7F4EA"/>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66534"/>
      </font>
      <fill>
        <patternFill>
          <bgColor rgb="FFE7F4EA"/>
        </patternFill>
      </fill>
    </dxf>
    <dxf>
      <font>
        <b/>
        <color rgb="FF1D4ED8"/>
      </font>
      <fill>
        <patternFill>
          <bgColor rgb="FFEAF2F8"/>
        </patternFill>
      </fill>
    </dxf>
    <dxf>
      <font>
        <b/>
        <color rgb="FF1D4ED8"/>
      </font>
      <fill>
        <patternFill>
          <bgColor rgb="FFEAF2F8"/>
        </patternFill>
      </fill>
    </dxf>
    <dxf>
      <font>
        <b/>
        <color rgb="FF166534"/>
      </font>
      <fill>
        <patternFill>
          <bgColor rgb="FFE7F4EA"/>
        </patternFill>
      </fill>
    </dxf>
    <dxf>
      <font>
        <b/>
        <color rgb="FF9A3412"/>
      </font>
      <fill>
        <patternFill>
          <bgColor rgb="FFFCE4D6"/>
        </patternFill>
      </fill>
    </dxf>
    <dxf>
      <font>
        <b/>
        <color rgb="FF166534"/>
      </font>
      <fill>
        <patternFill>
          <bgColor rgb="FFDDEFD8"/>
        </patternFill>
      </fill>
    </dxf>
  </dxfs>
  <tableStyles count="0" defaultTableStyle="TableStyleMedium2" defaultPivotStyle="PivotStyleLight16"/>
  <colors>
    <mruColors>
      <color rgb="FF29A3FF"/>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228599</xdr:colOff>
      <xdr:row>88</xdr:row>
      <xdr:rowOff>9525</xdr:rowOff>
    </xdr:from>
    <xdr:to>
      <xdr:col>4</xdr:col>
      <xdr:colOff>636737</xdr:colOff>
      <xdr:row>89</xdr:row>
      <xdr:rowOff>150963</xdr:rowOff>
    </xdr:to>
    <xdr:pic>
      <xdr:nvPicPr>
        <xdr:cNvPr id="2" name="Image 1" descr="Google (Android 12L)">
          <a:extLst>
            <a:ext uri="{FF2B5EF4-FFF2-40B4-BE49-F238E27FC236}">
              <a16:creationId xmlns:a16="http://schemas.microsoft.com/office/drawing/2014/main" id="{440FC779-F9A7-4F0D-8AE8-1A4A10289D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936220" flipH="1" flipV="1">
          <a:off x="3009899" y="25898475"/>
          <a:ext cx="408138" cy="408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142875</xdr:colOff>
      <xdr:row>88</xdr:row>
      <xdr:rowOff>0</xdr:rowOff>
    </xdr:from>
    <xdr:to>
      <xdr:col>5</xdr:col>
      <xdr:colOff>447675</xdr:colOff>
      <xdr:row>89</xdr:row>
      <xdr:rowOff>38100</xdr:rowOff>
    </xdr:to>
    <xdr:pic>
      <xdr:nvPicPr>
        <xdr:cNvPr id="3" name="Image 2" descr="🔗 Lien">
          <a:extLst>
            <a:ext uri="{FF2B5EF4-FFF2-40B4-BE49-F238E27FC236}">
              <a16:creationId xmlns:a16="http://schemas.microsoft.com/office/drawing/2014/main" id="{E62745D8-2008-4B87-8C28-C98438BA259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0" y="25888950"/>
          <a:ext cx="3048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1</xdr:rowOff>
    </xdr:from>
    <xdr:to>
      <xdr:col>6</xdr:col>
      <xdr:colOff>333375</xdr:colOff>
      <xdr:row>89</xdr:row>
      <xdr:rowOff>104417</xdr:rowOff>
    </xdr:to>
    <xdr:pic>
      <xdr:nvPicPr>
        <xdr:cNvPr id="4" name="Image 3">
          <a:extLst>
            <a:ext uri="{FF2B5EF4-FFF2-40B4-BE49-F238E27FC236}">
              <a16:creationId xmlns:a16="http://schemas.microsoft.com/office/drawing/2014/main" id="{D6C6FE6B-43A0-4FD2-AE42-80FDC72EE0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52950" y="25888951"/>
          <a:ext cx="333375" cy="371116"/>
        </a:xfrm>
        <a:prstGeom prst="rect">
          <a:avLst/>
        </a:prstGeom>
      </xdr:spPr>
    </xdr:pic>
    <xdr:clientData/>
  </xdr:twoCellAnchor>
  <xdr:oneCellAnchor>
    <xdr:from>
      <xdr:col>9</xdr:col>
      <xdr:colOff>0</xdr:colOff>
      <xdr:row>42</xdr:row>
      <xdr:rowOff>0</xdr:rowOff>
    </xdr:from>
    <xdr:ext cx="1438476" cy="781159"/>
    <xdr:pic>
      <xdr:nvPicPr>
        <xdr:cNvPr id="5" name="Image 4">
          <a:extLst>
            <a:ext uri="{FF2B5EF4-FFF2-40B4-BE49-F238E27FC236}">
              <a16:creationId xmlns:a16="http://schemas.microsoft.com/office/drawing/2014/main" id="{CDD70AE0-C030-41F0-914E-DBFBF5398B3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67600" y="13620750"/>
          <a:ext cx="1438476" cy="781159"/>
        </a:xfrm>
        <a:prstGeom prst="rect">
          <a:avLst/>
        </a:prstGeom>
      </xdr:spPr>
    </xdr:pic>
    <xdr:clientData/>
  </xdr:oneCellAnchor>
  <xdr:oneCellAnchor>
    <xdr:from>
      <xdr:col>9</xdr:col>
      <xdr:colOff>0</xdr:colOff>
      <xdr:row>47</xdr:row>
      <xdr:rowOff>0</xdr:rowOff>
    </xdr:from>
    <xdr:ext cx="3639058" cy="2133898"/>
    <xdr:pic>
      <xdr:nvPicPr>
        <xdr:cNvPr id="6" name="Image 5">
          <a:extLst>
            <a:ext uri="{FF2B5EF4-FFF2-40B4-BE49-F238E27FC236}">
              <a16:creationId xmlns:a16="http://schemas.microsoft.com/office/drawing/2014/main" id="{80D38940-7673-4F28-B3E9-47464FA2081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467600" y="14954250"/>
          <a:ext cx="3639058" cy="2133898"/>
        </a:xfrm>
        <a:prstGeom prst="rect">
          <a:avLst/>
        </a:prstGeom>
      </xdr:spPr>
    </xdr:pic>
    <xdr:clientData/>
  </xdr:oneCellAnchor>
  <xdr:twoCellAnchor editAs="oneCell">
    <xdr:from>
      <xdr:col>9</xdr:col>
      <xdr:colOff>844550</xdr:colOff>
      <xdr:row>4</xdr:row>
      <xdr:rowOff>22225</xdr:rowOff>
    </xdr:from>
    <xdr:to>
      <xdr:col>10</xdr:col>
      <xdr:colOff>392953</xdr:colOff>
      <xdr:row>5</xdr:row>
      <xdr:rowOff>323850</xdr:rowOff>
    </xdr:to>
    <xdr:pic>
      <xdr:nvPicPr>
        <xdr:cNvPr id="7" name="Image 6">
          <a:extLst>
            <a:ext uri="{FF2B5EF4-FFF2-40B4-BE49-F238E27FC236}">
              <a16:creationId xmlns:a16="http://schemas.microsoft.com/office/drawing/2014/main" id="{D44537E7-D618-4FB9-BBFB-B11A73D3B351}"/>
            </a:ext>
          </a:extLst>
        </xdr:cNvPr>
        <xdr:cNvPicPr>
          <a:picLocks noChangeAspect="1"/>
        </xdr:cNvPicPr>
      </xdr:nvPicPr>
      <xdr:blipFill>
        <a:blip xmlns:r="http://schemas.openxmlformats.org/officeDocument/2006/relationships" r:embed="rId6"/>
        <a:stretch>
          <a:fillRect/>
        </a:stretch>
      </xdr:blipFill>
      <xdr:spPr>
        <a:xfrm>
          <a:off x="8312150" y="879475"/>
          <a:ext cx="815228" cy="568325"/>
        </a:xfrm>
        <a:prstGeom prst="rect">
          <a:avLst/>
        </a:prstGeom>
      </xdr:spPr>
    </xdr:pic>
    <xdr:clientData/>
  </xdr:twoCellAnchor>
  <xdr:twoCellAnchor editAs="oneCell">
    <xdr:from>
      <xdr:col>24</xdr:col>
      <xdr:colOff>73025</xdr:colOff>
      <xdr:row>4</xdr:row>
      <xdr:rowOff>165100</xdr:rowOff>
    </xdr:from>
    <xdr:to>
      <xdr:col>25</xdr:col>
      <xdr:colOff>3588</xdr:colOff>
      <xdr:row>6</xdr:row>
      <xdr:rowOff>127000</xdr:rowOff>
    </xdr:to>
    <xdr:pic>
      <xdr:nvPicPr>
        <xdr:cNvPr id="8" name="Image 7">
          <a:extLst>
            <a:ext uri="{FF2B5EF4-FFF2-40B4-BE49-F238E27FC236}">
              <a16:creationId xmlns:a16="http://schemas.microsoft.com/office/drawing/2014/main" id="{29F2B250-956C-48D0-998D-140C7D4472B3}"/>
            </a:ext>
          </a:extLst>
        </xdr:cNvPr>
        <xdr:cNvPicPr>
          <a:picLocks noChangeAspect="1"/>
        </xdr:cNvPicPr>
      </xdr:nvPicPr>
      <xdr:blipFill>
        <a:blip xmlns:r="http://schemas.openxmlformats.org/officeDocument/2006/relationships" r:embed="rId7"/>
        <a:stretch>
          <a:fillRect/>
        </a:stretch>
      </xdr:blipFill>
      <xdr:spPr>
        <a:xfrm>
          <a:off x="22685375" y="1022350"/>
          <a:ext cx="844963" cy="609600"/>
        </a:xfrm>
        <a:prstGeom prst="rect">
          <a:avLst/>
        </a:prstGeom>
      </xdr:spPr>
    </xdr:pic>
    <xdr:clientData/>
  </xdr:twoCellAnchor>
  <xdr:twoCellAnchor editAs="oneCell">
    <xdr:from>
      <xdr:col>40</xdr:col>
      <xdr:colOff>593725</xdr:colOff>
      <xdr:row>5</xdr:row>
      <xdr:rowOff>82550</xdr:rowOff>
    </xdr:from>
    <xdr:to>
      <xdr:col>41</xdr:col>
      <xdr:colOff>546221</xdr:colOff>
      <xdr:row>6</xdr:row>
      <xdr:rowOff>298534</xdr:rowOff>
    </xdr:to>
    <xdr:pic>
      <xdr:nvPicPr>
        <xdr:cNvPr id="9" name="Image 8">
          <a:extLst>
            <a:ext uri="{FF2B5EF4-FFF2-40B4-BE49-F238E27FC236}">
              <a16:creationId xmlns:a16="http://schemas.microsoft.com/office/drawing/2014/main" id="{C21445A7-8E47-4897-9B4B-266B2A2247BD}"/>
            </a:ext>
          </a:extLst>
        </xdr:cNvPr>
        <xdr:cNvPicPr>
          <a:picLocks noChangeAspect="1"/>
        </xdr:cNvPicPr>
      </xdr:nvPicPr>
      <xdr:blipFill>
        <a:blip xmlns:r="http://schemas.openxmlformats.org/officeDocument/2006/relationships" r:embed="rId8"/>
        <a:stretch>
          <a:fillRect/>
        </a:stretch>
      </xdr:blipFill>
      <xdr:spPr>
        <a:xfrm>
          <a:off x="40151050" y="1206500"/>
          <a:ext cx="866896" cy="596984"/>
        </a:xfrm>
        <a:prstGeom prst="rect">
          <a:avLst/>
        </a:prstGeom>
      </xdr:spPr>
    </xdr:pic>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7.xml.rels><?xml version="1.0" encoding="UTF-8" standalone="yes"?>
<Relationships xmlns="http://schemas.openxmlformats.org/package/2006/relationships"><Relationship Id="rId8" Type="http://schemas.openxmlformats.org/officeDocument/2006/relationships/hyperlink" Target="http://www.uprt.fr/mesimages/fichiers-uprt/hop-alimentation/hop-photos-quantit%C3%A9s.pdf" TargetMode="External"/><Relationship Id="rId3" Type="http://schemas.openxmlformats.org/officeDocument/2006/relationships/hyperlink" Target="https://bepo.fr/wiki/Menu" TargetMode="External"/><Relationship Id="rId7" Type="http://schemas.openxmlformats.org/officeDocument/2006/relationships/hyperlink" Target="https://everything.fr.softonic.com/" TargetMode="External"/><Relationship Id="rId12" Type="http://schemas.openxmlformats.org/officeDocument/2006/relationships/drawing" Target="../drawings/drawing1.xml"/><Relationship Id="rId2" Type="http://schemas.openxmlformats.org/officeDocument/2006/relationships/hyperlink" Target="https://bepo.fr/wiki/Manuel" TargetMode="External"/><Relationship Id="rId1" Type="http://schemas.openxmlformats.org/officeDocument/2006/relationships/hyperlink" Target="http://www.symbole-clavier.com/" TargetMode="External"/><Relationship Id="rId6" Type="http://schemas.openxmlformats.org/officeDocument/2006/relationships/hyperlink" Target="https://www.youtube.com/watch?v=BEAwIv4fIw4" TargetMode="External"/><Relationship Id="rId11" Type="http://schemas.openxmlformats.org/officeDocument/2006/relationships/printerSettings" Target="../printerSettings/printerSettings1.bin"/><Relationship Id="rId5" Type="http://schemas.openxmlformats.org/officeDocument/2006/relationships/hyperlink" Target="https://www.premiers-clics.fr/cours-informatique/windows-convertir-un-cd-en-fichiers-mp3/" TargetMode="External"/><Relationship Id="rId10" Type="http://schemas.openxmlformats.org/officeDocument/2006/relationships/hyperlink" Target="https://www.youtube.com/watch?v=2TmdhLLUsOQ" TargetMode="External"/><Relationship Id="rId4" Type="http://schemas.openxmlformats.org/officeDocument/2006/relationships/hyperlink" Target="https://www.premiers-clics.fr/cours-informatique/windows-les-fonctionnalites-du-clavier/" TargetMode="External"/><Relationship Id="rId9" Type="http://schemas.openxmlformats.org/officeDocument/2006/relationships/hyperlink" Target="http://www.diet-life.fr/visuellement-100-calo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55C6-BAE4-4C12-8DBA-2535C69CEC29}">
  <dimension ref="B2:E28"/>
  <sheetViews>
    <sheetView showGridLines="0" tabSelected="1" workbookViewId="0">
      <selection activeCell="H13" sqref="H13"/>
    </sheetView>
  </sheetViews>
  <sheetFormatPr baseColWidth="10" defaultColWidth="9" defaultRowHeight="15.75" x14ac:dyDescent="0.25"/>
  <cols>
    <col min="1" max="1" width="5" style="99" customWidth="1"/>
    <col min="2" max="2" width="16" style="99" customWidth="1"/>
    <col min="3" max="3" width="90" style="99" customWidth="1"/>
    <col min="4" max="5" width="18" style="99" customWidth="1"/>
    <col min="6" max="16384" width="9" style="99"/>
  </cols>
  <sheetData>
    <row r="2" spans="2:5" ht="21" x14ac:dyDescent="0.25">
      <c r="B2" s="581" t="s">
        <v>1725</v>
      </c>
    </row>
    <row r="4" spans="2:5" ht="33.950000000000003" customHeight="1" x14ac:dyDescent="0.25">
      <c r="B4" s="583" t="s">
        <v>1382</v>
      </c>
      <c r="C4" s="584"/>
      <c r="D4" s="584"/>
      <c r="E4" s="585"/>
    </row>
    <row r="5" spans="2:5" ht="15" customHeight="1" x14ac:dyDescent="0.25">
      <c r="B5" s="574" t="s">
        <v>1723</v>
      </c>
      <c r="C5" s="100"/>
      <c r="D5" s="100"/>
      <c r="E5" s="112"/>
    </row>
    <row r="6" spans="2:5" ht="33.950000000000003" customHeight="1" x14ac:dyDescent="0.25">
      <c r="B6" s="571" t="s">
        <v>1428</v>
      </c>
      <c r="C6" s="572"/>
      <c r="D6" s="572"/>
      <c r="E6" s="573"/>
    </row>
    <row r="7" spans="2:5" ht="15" customHeight="1" x14ac:dyDescent="0.25">
      <c r="B7" s="111"/>
      <c r="C7" s="100"/>
      <c r="D7" s="100"/>
      <c r="E7" s="112"/>
    </row>
    <row r="8" spans="2:5" ht="21" customHeight="1" x14ac:dyDescent="0.25">
      <c r="B8" s="113" t="s">
        <v>1429</v>
      </c>
      <c r="C8" s="114" t="s">
        <v>1430</v>
      </c>
      <c r="D8" s="114"/>
      <c r="E8" s="115"/>
    </row>
    <row r="9" spans="2:5" ht="26.1" customHeight="1" x14ac:dyDescent="0.25">
      <c r="B9" s="116" t="s">
        <v>1383</v>
      </c>
      <c r="C9" s="117" t="s">
        <v>1431</v>
      </c>
      <c r="D9" s="118"/>
      <c r="E9" s="119"/>
    </row>
    <row r="10" spans="2:5" ht="26.1" customHeight="1" x14ac:dyDescent="0.25">
      <c r="B10" s="120" t="s">
        <v>1384</v>
      </c>
      <c r="C10" s="121" t="s">
        <v>1440</v>
      </c>
      <c r="D10" s="122"/>
      <c r="E10" s="123"/>
    </row>
    <row r="11" spans="2:5" ht="26.1" customHeight="1" x14ac:dyDescent="0.25">
      <c r="B11" s="120" t="s">
        <v>1385</v>
      </c>
      <c r="C11" s="121" t="s">
        <v>1718</v>
      </c>
      <c r="D11" s="122"/>
      <c r="E11" s="123"/>
    </row>
    <row r="12" spans="2:5" ht="26.1" customHeight="1" x14ac:dyDescent="0.25">
      <c r="B12" s="120" t="s">
        <v>1386</v>
      </c>
      <c r="C12" s="121" t="s">
        <v>1441</v>
      </c>
      <c r="D12" s="122"/>
      <c r="E12" s="123"/>
    </row>
    <row r="13" spans="2:5" ht="26.1" customHeight="1" x14ac:dyDescent="0.25">
      <c r="B13" s="120" t="s">
        <v>1387</v>
      </c>
      <c r="C13" s="121" t="s">
        <v>1432</v>
      </c>
      <c r="D13" s="122"/>
      <c r="E13" s="123"/>
    </row>
    <row r="14" spans="2:5" ht="26.1" customHeight="1" x14ac:dyDescent="0.25">
      <c r="B14" s="120" t="s">
        <v>1388</v>
      </c>
      <c r="C14" s="121" t="s">
        <v>1719</v>
      </c>
      <c r="D14" s="122"/>
      <c r="E14" s="123"/>
    </row>
    <row r="15" spans="2:5" ht="26.1" customHeight="1" x14ac:dyDescent="0.25">
      <c r="B15" s="120" t="s">
        <v>1433</v>
      </c>
      <c r="C15" s="121" t="s">
        <v>1720</v>
      </c>
      <c r="D15" s="122"/>
      <c r="E15" s="123"/>
    </row>
    <row r="16" spans="2:5" ht="26.1" customHeight="1" x14ac:dyDescent="0.25">
      <c r="B16" s="120" t="s">
        <v>1722</v>
      </c>
      <c r="C16" s="121" t="s">
        <v>1721</v>
      </c>
      <c r="D16" s="122"/>
      <c r="E16" s="123"/>
    </row>
    <row r="17" spans="2:5" ht="15" customHeight="1" x14ac:dyDescent="0.25">
      <c r="B17" s="134"/>
      <c r="C17" s="135"/>
      <c r="D17" s="135"/>
      <c r="E17" s="136"/>
    </row>
    <row r="18" spans="2:5" ht="29.25" customHeight="1" x14ac:dyDescent="0.25">
      <c r="B18" s="124" t="s">
        <v>1434</v>
      </c>
      <c r="C18" s="125"/>
      <c r="D18" s="125"/>
      <c r="E18" s="126"/>
    </row>
    <row r="19" spans="2:5" ht="32.1" customHeight="1" x14ac:dyDescent="0.25">
      <c r="B19" s="127" t="s">
        <v>1435</v>
      </c>
      <c r="C19" s="101"/>
      <c r="D19" s="101"/>
      <c r="E19" s="128"/>
    </row>
    <row r="20" spans="2:5" ht="32.1" customHeight="1" x14ac:dyDescent="0.25">
      <c r="B20" s="129" t="s">
        <v>1436</v>
      </c>
      <c r="C20" s="102"/>
      <c r="D20" s="102"/>
      <c r="E20" s="130"/>
    </row>
    <row r="21" spans="2:5" ht="32.1" customHeight="1" x14ac:dyDescent="0.25">
      <c r="B21" s="129" t="s">
        <v>1437</v>
      </c>
      <c r="C21" s="102"/>
      <c r="D21" s="102"/>
      <c r="E21" s="130"/>
    </row>
    <row r="22" spans="2:5" ht="32.1" customHeight="1" x14ac:dyDescent="0.25">
      <c r="B22" s="129" t="s">
        <v>1438</v>
      </c>
      <c r="C22" s="102"/>
      <c r="D22" s="102"/>
      <c r="E22" s="130"/>
    </row>
    <row r="23" spans="2:5" ht="32.1" customHeight="1" x14ac:dyDescent="0.25">
      <c r="B23" s="131" t="s">
        <v>1439</v>
      </c>
      <c r="C23" s="132"/>
      <c r="D23" s="132"/>
      <c r="E23" s="133"/>
    </row>
    <row r="25" spans="2:5" ht="21" customHeight="1" x14ac:dyDescent="0.25">
      <c r="B25" s="563" t="s">
        <v>1712</v>
      </c>
      <c r="C25" s="563"/>
      <c r="D25" s="563"/>
      <c r="E25" s="563"/>
    </row>
    <row r="26" spans="2:5" ht="21" customHeight="1" x14ac:dyDescent="0.25">
      <c r="B26" s="564" t="s">
        <v>1715</v>
      </c>
      <c r="C26" s="564"/>
      <c r="D26" s="564"/>
      <c r="E26" s="564"/>
    </row>
    <row r="27" spans="2:5" ht="21" customHeight="1" x14ac:dyDescent="0.25">
      <c r="B27" s="565" t="s">
        <v>1713</v>
      </c>
      <c r="C27" s="565"/>
      <c r="D27" s="565"/>
      <c r="E27" s="565"/>
    </row>
    <row r="28" spans="2:5" ht="21" customHeight="1" x14ac:dyDescent="0.25">
      <c r="B28" s="565" t="s">
        <v>1714</v>
      </c>
      <c r="C28" s="565"/>
      <c r="D28" s="565"/>
      <c r="E28" s="565"/>
    </row>
  </sheetData>
  <mergeCells count="1">
    <mergeCell ref="B4:E4"/>
  </mergeCells>
  <phoneticPr fontId="14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showGridLines="0" workbookViewId="0">
      <selection activeCell="B2" sqref="B2:I2"/>
    </sheetView>
  </sheetViews>
  <sheetFormatPr baseColWidth="10" defaultColWidth="9" defaultRowHeight="15" x14ac:dyDescent="0.25"/>
  <cols>
    <col min="1" max="1" width="3" style="13" customWidth="1"/>
    <col min="2" max="2" width="24" style="13" customWidth="1"/>
    <col min="3" max="3" width="26.25" style="13" customWidth="1"/>
    <col min="4" max="4" width="33.75" style="13" customWidth="1"/>
    <col min="5" max="5" width="11" style="13" customWidth="1"/>
    <col min="6" max="6" width="14" style="13" customWidth="1"/>
    <col min="7" max="7" width="10" style="13" customWidth="1"/>
    <col min="8" max="9" width="56" style="13" customWidth="1"/>
    <col min="10" max="10" width="9" style="13"/>
    <col min="11" max="11" width="45" style="13" customWidth="1"/>
    <col min="12" max="16384" width="9" style="13"/>
  </cols>
  <sheetData>
    <row r="1" spans="1:13" ht="33.950000000000003" customHeight="1" x14ac:dyDescent="0.25">
      <c r="B1" s="586" t="s">
        <v>0</v>
      </c>
      <c r="C1" s="587"/>
      <c r="D1" s="587"/>
      <c r="E1" s="587"/>
      <c r="F1" s="587"/>
      <c r="G1" s="587"/>
      <c r="H1" s="575"/>
      <c r="I1" s="576" t="s">
        <v>1725</v>
      </c>
      <c r="J1" s="574" t="s">
        <v>1723</v>
      </c>
      <c r="M1"/>
    </row>
    <row r="2" spans="1:13" ht="33.950000000000003" customHeight="1" x14ac:dyDescent="0.25">
      <c r="A2" s="43"/>
      <c r="B2" s="595" t="s">
        <v>1</v>
      </c>
      <c r="C2" s="596"/>
      <c r="D2" s="596"/>
      <c r="E2" s="596"/>
      <c r="F2" s="596"/>
      <c r="G2" s="596"/>
      <c r="H2" s="596"/>
      <c r="I2" s="597"/>
      <c r="M2"/>
    </row>
    <row r="3" spans="1:13" ht="30.75" customHeight="1" x14ac:dyDescent="0.25">
      <c r="A3" s="1"/>
      <c r="B3" s="569" t="s">
        <v>2</v>
      </c>
      <c r="C3" s="33">
        <v>150</v>
      </c>
      <c r="D3" s="44" t="s">
        <v>3</v>
      </c>
      <c r="E3" s="40"/>
      <c r="F3" s="40"/>
      <c r="G3" s="41" t="s">
        <v>4</v>
      </c>
      <c r="H3" s="45" t="s">
        <v>1717</v>
      </c>
      <c r="I3" s="40"/>
      <c r="K3" s="46" t="s">
        <v>5</v>
      </c>
      <c r="M3"/>
    </row>
    <row r="4" spans="1:13" ht="24.95" customHeight="1" x14ac:dyDescent="0.25">
      <c r="A4" s="1"/>
      <c r="B4" s="598" t="s">
        <v>6</v>
      </c>
      <c r="C4" s="600" t="str">
        <f>IF($C$3="","",INDEX(Questions_150!$D$3:$D$450,MATCH($C$3,Questions_150!$A$3:$A$450,0)))</f>
        <v>Proposez un plan d’amélioration pour rendre une recette au tofu plus acceptable auprès d’un public non habitué.</v>
      </c>
      <c r="D4" s="600"/>
      <c r="E4" s="600"/>
      <c r="F4" s="601"/>
      <c r="G4" s="39" t="s">
        <v>7</v>
      </c>
      <c r="H4" s="27"/>
      <c r="I4" s="28"/>
      <c r="K4" s="47">
        <f>IFERROR(IF($C$3&lt;&gt;"",$C$3,INDEX(Questions_150!$A$3:$A$450,MATCH($C$4,Questions_150!$D$3:$D$450,0))),"")</f>
        <v>150</v>
      </c>
      <c r="M4"/>
    </row>
    <row r="5" spans="1:13" ht="24.95" customHeight="1" x14ac:dyDescent="0.25">
      <c r="A5" s="1"/>
      <c r="B5" s="599"/>
      <c r="C5" s="602"/>
      <c r="D5" s="602"/>
      <c r="E5" s="602"/>
      <c r="F5" s="603"/>
      <c r="G5" s="604" t="str">
        <f>IF(OR(G3="",$K$4=""),"",IFERROR(INDEX(Questions_150!$M$3:$M$450,MATCH($K$4,Questions_150!$A$3:$A$450,0)),""))</f>
        <v>Réponse solide attendue : Allergène soja ; Sources de protéines végétales ; Argumentation / justification ; Plat complet / composition ; Contexte restauration collective. La réponse doit rester concrète, reliée à la restauration collective et justifiée par au moins un exemple.</v>
      </c>
      <c r="H5" s="605"/>
      <c r="I5" s="606"/>
      <c r="K5" s="48"/>
      <c r="M5"/>
    </row>
    <row r="6" spans="1:13" ht="24.95" customHeight="1" x14ac:dyDescent="0.25">
      <c r="A6" s="1"/>
      <c r="B6" s="599"/>
      <c r="C6" s="602"/>
      <c r="D6" s="602"/>
      <c r="E6" s="602"/>
      <c r="F6" s="603"/>
      <c r="G6" s="604"/>
      <c r="H6" s="605"/>
      <c r="I6" s="606"/>
      <c r="K6" s="48"/>
      <c r="M6"/>
    </row>
    <row r="7" spans="1:13" ht="24.95" customHeight="1" x14ac:dyDescent="0.25">
      <c r="A7" s="1"/>
      <c r="B7" s="49" t="s">
        <v>8</v>
      </c>
      <c r="C7" s="50" t="str">
        <f>IF($K$4="","",INDEX(Questions_150!$B$3:$B$450,MATCH($K$4,Questions_150!$A$3:$A$450,0)))</f>
        <v xml:space="preserve">Professionnel  </v>
      </c>
      <c r="D7" s="588" t="str">
        <f>IF($K$4="","Question non reconnue : vérifier Questions_150 colonne A et les critères en colonne Y.","Question reconnue par le moteur.")</f>
        <v>Question reconnue par le moteur.</v>
      </c>
      <c r="E7" s="588"/>
      <c r="F7" s="589"/>
      <c r="G7" s="51" t="s">
        <v>9</v>
      </c>
      <c r="H7" s="52"/>
      <c r="I7" s="53"/>
      <c r="K7" s="48"/>
      <c r="M7"/>
    </row>
    <row r="8" spans="1:13" ht="24.95" customHeight="1" x14ac:dyDescent="0.25">
      <c r="A8" s="1"/>
      <c r="B8" s="54" t="s">
        <v>10</v>
      </c>
      <c r="C8" s="55" t="str">
        <f>IF($K$4="","",INDEX(Questions_150!$C$3:$C$450,MATCH($K$4,Questions_150!$A$3:$A$450,0)))</f>
        <v>Tofu</v>
      </c>
      <c r="D8" s="590"/>
      <c r="E8" s="590"/>
      <c r="F8" s="591"/>
      <c r="G8" s="592" t="str">
        <f>IF(OR(G3="",$K$4=""),"",IFERROR(INDEX(Questions_150!$T$3:$T$450,MATCH($K$4,Questions_150!$S$3:$S$450,0)),""))</f>
        <v>Le tofu est une source de protéine végétale issue du soja. Il doit être signalé comme allergène soja. Pour être accepté, il faut le mariner, l’assaisonner ou l’intégrer dans une recette connue avec sauce, légumes et céréales, car nature il peut sembler fade.</v>
      </c>
      <c r="H8" s="593"/>
      <c r="I8" s="594"/>
      <c r="K8" s="48"/>
      <c r="M8"/>
    </row>
    <row r="9" spans="1:13" ht="24.95" customHeight="1" x14ac:dyDescent="0.25">
      <c r="A9" s="1"/>
      <c r="B9" s="56" t="s">
        <v>11</v>
      </c>
      <c r="C9" s="570"/>
      <c r="D9" s="57"/>
      <c r="E9" s="57"/>
      <c r="F9" s="58"/>
      <c r="G9" s="592"/>
      <c r="H9" s="593"/>
      <c r="I9" s="594"/>
      <c r="K9" s="59" t="s">
        <v>12</v>
      </c>
      <c r="M9"/>
    </row>
    <row r="10" spans="1:13" ht="24.95" customHeight="1" x14ac:dyDescent="0.25">
      <c r="A10" s="1"/>
      <c r="B10" s="611" t="s">
        <v>1724</v>
      </c>
      <c r="C10" s="612"/>
      <c r="D10" s="612"/>
      <c r="E10" s="612"/>
      <c r="F10" s="613"/>
      <c r="G10" s="60" t="s">
        <v>14</v>
      </c>
      <c r="H10" s="61"/>
      <c r="I10" s="62"/>
      <c r="K10" s="617" t="str">
        <f>IF(B10="","",LOWER(SUBSTITUTE(SUBSTITUTE(SUBSTITUTE(SUBSTITUTE(SUBSTITUTE(SUBSTITUTE(SUBSTITUTE(SUBSTITUTE(SUBSTITUTE(SUBSTITUTE(SUBSTITUTE(SUBSTITUTE(SUBSTITUTE(SUBSTITUTE(SUBSTITUTE(SUBSTITUTE(SUBSTITUTE(SUBSTITUTE(SUBSTITUTE(SUBSTITUTE(SUBSTITUTE(B10,CHAR(160)," "),"’"," "),CHAR(39)," "),"."," "),","," "),";"," "),":"," "),"/"," "),"-"," "),"("," "),")"," "),"é","e"),"è","e"),"ê","e"),"ë","e"),"à","a"),"â","a"),"ù","u"),"û","u"),"ô","o"),"œ","oe")))</f>
        <v>il y a du soja dans le tofu tout le monde n aime pas ça alors je le sert avec une sauce tomate _ vous etes libre de votre texte</v>
      </c>
      <c r="M10"/>
    </row>
    <row r="11" spans="1:13" ht="24.95" customHeight="1" x14ac:dyDescent="0.25">
      <c r="A11" s="1"/>
      <c r="B11" s="611"/>
      <c r="C11" s="612"/>
      <c r="D11" s="612"/>
      <c r="E11" s="612"/>
      <c r="F11" s="613"/>
      <c r="G11" s="619" t="str">
        <f>IF(OR(G3="",$K$4=""),"",IFERROR(INDEX(Questions_150!$AB$3:$AB$450,MATCH($K$4,Questions_150!$AA$3:$AA$450,0)),""))</f>
        <v>Le tofu contient du soja, donc l’allergène soja doit être affiché. Pour qu’il soit mieux accepté, je l’intègre dans un plat complet avec légumineuse, céréale, légume et sauce, en pensant au goût et aux convives.</v>
      </c>
      <c r="H11" s="620"/>
      <c r="I11" s="621"/>
      <c r="K11" s="617"/>
    </row>
    <row r="12" spans="1:13" ht="24.95" customHeight="1" x14ac:dyDescent="0.25">
      <c r="A12" s="1"/>
      <c r="B12" s="614"/>
      <c r="C12" s="615"/>
      <c r="D12" s="615"/>
      <c r="E12" s="615"/>
      <c r="F12" s="616"/>
      <c r="G12" s="622"/>
      <c r="H12" s="623"/>
      <c r="I12" s="624"/>
      <c r="K12" s="617"/>
    </row>
    <row r="13" spans="1:13" ht="15.75" x14ac:dyDescent="0.25">
      <c r="A13" s="1"/>
      <c r="B13" s="25">
        <f t="shared" ref="B13:I13" ca="1" si="0">INDEX(CELL("largeur",B13),1,1)</f>
        <v>23</v>
      </c>
      <c r="C13" s="25">
        <f t="shared" ca="1" si="0"/>
        <v>26</v>
      </c>
      <c r="D13" s="25">
        <f t="shared" ca="1" si="0"/>
        <v>33</v>
      </c>
      <c r="E13" s="25">
        <f t="shared" ca="1" si="0"/>
        <v>10</v>
      </c>
      <c r="F13" s="25">
        <f t="shared" ca="1" si="0"/>
        <v>13</v>
      </c>
      <c r="G13" s="25">
        <f t="shared" ca="1" si="0"/>
        <v>9</v>
      </c>
      <c r="H13" s="25">
        <f t="shared" ca="1" si="0"/>
        <v>55</v>
      </c>
      <c r="I13" s="25">
        <f t="shared" ca="1" si="0"/>
        <v>55</v>
      </c>
      <c r="K13" s="618"/>
    </row>
    <row r="14" spans="1:13" ht="24.75" customHeight="1" x14ac:dyDescent="0.25">
      <c r="A14" s="1"/>
      <c r="B14" s="567" t="s">
        <v>4</v>
      </c>
      <c r="C14" s="566" t="s">
        <v>1716</v>
      </c>
      <c r="D14" s="63" t="s">
        <v>17</v>
      </c>
      <c r="E14" s="63" t="s">
        <v>18</v>
      </c>
      <c r="F14" s="63" t="s">
        <v>19</v>
      </c>
      <c r="G14" s="63" t="s">
        <v>20</v>
      </c>
      <c r="H14" s="63" t="s">
        <v>21</v>
      </c>
      <c r="I14" s="64" t="s">
        <v>22</v>
      </c>
    </row>
    <row r="15" spans="1:13" ht="44.1" customHeight="1" x14ac:dyDescent="0.25">
      <c r="A15" s="1"/>
      <c r="B15" s="65">
        <v>1</v>
      </c>
      <c r="C15" s="10" t="str">
        <f>IF(OR($B$14&lt;&gt;"x",$K$4=""),"",IFERROR(TRIM(MID(SUBSTITUTE(SUBSTITUTE(SUBSTITUTE(INDEX(Questions_150!$Y$3:$Y$450,MATCH($K$4,Questions_150!$A$3:$A$450,0))," ; ","|"),"; ","|"),"|",REPT(" ",120)),(ROW()-15)*120+1,120)),""))</f>
        <v>ALLERGENE_SOJA</v>
      </c>
      <c r="D15" s="10" t="str">
        <f>IF($C15="","",INDEX(Dictionnaire_criteres!$B$2:$B$80,MATCH($C15,Dictionnaire_criteres!$A$2:$A$80,0)))</f>
        <v>Allergène soja</v>
      </c>
      <c r="E15" s="66">
        <f>IF($C15="","",INDEX(Dictionnaire_criteres!$C$2:$C$80,MATCH($C15,Dictionnaire_criteres!$A$2:$A$80,0)))</f>
        <v>4</v>
      </c>
      <c r="F15" s="10" t="str">
        <f>IF($C15="","",IF($K$10="","",IF(OR(AND(INDEX(Dictionnaire_criteres!$F$2:$X$80,MATCH($C15,Dictionnaire_criteres!$A$2:$A$80,0),1)&lt;&gt;"",ISNUMBER(SEARCH(INDEX(Dictionnaire_criteres!$F$2:$X$80,MATCH($C15,Dictionnaire_criteres!$A$2:$A$80,0),1),$K$10))),AND(INDEX(Dictionnaire_criteres!$F$2:$X$80,MATCH($C15,Dictionnaire_criteres!$A$2:$A$80,0),2)&lt;&gt;"",ISNUMBER(SEARCH(INDEX(Dictionnaire_criteres!$F$2:$X$80,MATCH($C15,Dictionnaire_criteres!$A$2:$A$80,0),2),$K$10))),AND(INDEX(Dictionnaire_criteres!$F$2:$X$80,MATCH($C15,Dictionnaire_criteres!$A$2:$A$80,0),3)&lt;&gt;"",ISNUMBER(SEARCH(INDEX(Dictionnaire_criteres!$F$2:$X$80,MATCH($C15,Dictionnaire_criteres!$A$2:$A$80,0),3),$K$10))),AND(INDEX(Dictionnaire_criteres!$F$2:$X$80,MATCH($C15,Dictionnaire_criteres!$A$2:$A$80,0),4)&lt;&gt;"",ISNUMBER(SEARCH(INDEX(Dictionnaire_criteres!$F$2:$X$80,MATCH($C15,Dictionnaire_criteres!$A$2:$A$80,0),4),$K$10))),AND(INDEX(Dictionnaire_criteres!$F$2:$X$80,MATCH($C15,Dictionnaire_criteres!$A$2:$A$80,0),5)&lt;&gt;"",ISNUMBER(SEARCH(INDEX(Dictionnaire_criteres!$F$2:$X$80,MATCH($C15,Dictionnaire_criteres!$A$2:$A$80,0),5),$K$10))),AND(INDEX(Dictionnaire_criteres!$F$2:$X$80,MATCH($C15,Dictionnaire_criteres!$A$2:$A$80,0),6)&lt;&gt;"",ISNUMBER(SEARCH(INDEX(Dictionnaire_criteres!$F$2:$X$80,MATCH($C15,Dictionnaire_criteres!$A$2:$A$80,0),6),$K$10))),AND(INDEX(Dictionnaire_criteres!$F$2:$X$80,MATCH($C15,Dictionnaire_criteres!$A$2:$A$80,0),7)&lt;&gt;"",ISNUMBER(SEARCH(INDEX(Dictionnaire_criteres!$F$2:$X$80,MATCH($C15,Dictionnaire_criteres!$A$2:$A$80,0),7),$K$10))),AND(INDEX(Dictionnaire_criteres!$F$2:$X$80,MATCH($C15,Dictionnaire_criteres!$A$2:$A$80,0),8)&lt;&gt;"",ISNUMBER(SEARCH(INDEX(Dictionnaire_criteres!$F$2:$X$80,MATCH($C15,Dictionnaire_criteres!$A$2:$A$80,0),8),$K$10))),AND(INDEX(Dictionnaire_criteres!$F$2:$X$80,MATCH($C15,Dictionnaire_criteres!$A$2:$A$80,0),9)&lt;&gt;"",ISNUMBER(SEARCH(INDEX(Dictionnaire_criteres!$F$2:$X$80,MATCH($C15,Dictionnaire_criteres!$A$2:$A$80,0),9),$K$10))),AND(INDEX(Dictionnaire_criteres!$F$2:$X$80,MATCH($C15,Dictionnaire_criteres!$A$2:$A$80,0),10)&lt;&gt;"",ISNUMBER(SEARCH(INDEX(Dictionnaire_criteres!$F$2:$X$80,MATCH($C15,Dictionnaire_criteres!$A$2:$A$80,0),10),$K$10))),AND(INDEX(Dictionnaire_criteres!$F$2:$X$80,MATCH($C15,Dictionnaire_criteres!$A$2:$A$80,0),11)&lt;&gt;"",ISNUMBER(SEARCH(INDEX(Dictionnaire_criteres!$F$2:$X$80,MATCH($C15,Dictionnaire_criteres!$A$2:$A$80,0),11),$K$10))),AND(INDEX(Dictionnaire_criteres!$F$2:$X$80,MATCH($C15,Dictionnaire_criteres!$A$2:$A$80,0),12)&lt;&gt;"",ISNUMBER(SEARCH(INDEX(Dictionnaire_criteres!$F$2:$X$80,MATCH($C15,Dictionnaire_criteres!$A$2:$A$80,0),12),$K$10))),AND(INDEX(Dictionnaire_criteres!$F$2:$X$80,MATCH($C15,Dictionnaire_criteres!$A$2:$A$80,0),13)&lt;&gt;"",ISNUMBER(SEARCH(INDEX(Dictionnaire_criteres!$F$2:$X$80,MATCH($C15,Dictionnaire_criteres!$A$2:$A$80,0),13),$K$10))),AND(INDEX(Dictionnaire_criteres!$F$2:$X$80,MATCH($C15,Dictionnaire_criteres!$A$2:$A$80,0),14)&lt;&gt;"",ISNUMBER(SEARCH(INDEX(Dictionnaire_criteres!$F$2:$X$80,MATCH($C15,Dictionnaire_criteres!$A$2:$A$80,0),14),$K$10))),AND(INDEX(Dictionnaire_criteres!$F$2:$X$80,MATCH($C15,Dictionnaire_criteres!$A$2:$A$80,0),15)&lt;&gt;"",ISNUMBER(SEARCH(INDEX(Dictionnaire_criteres!$F$2:$X$80,MATCH($C15,Dictionnaire_criteres!$A$2:$A$80,0),15),$K$10))),AND(INDEX(Dictionnaire_criteres!$F$2:$X$80,MATCH($C15,Dictionnaire_criteres!$A$2:$A$80,0),16)&lt;&gt;"",ISNUMBER(SEARCH(INDEX(Dictionnaire_criteres!$F$2:$X$80,MATCH($C15,Dictionnaire_criteres!$A$2:$A$80,0),16),$K$10))),AND(INDEX(Dictionnaire_criteres!$F$2:$X$80,MATCH($C15,Dictionnaire_criteres!$A$2:$A$80,0),17)&lt;&gt;"",ISNUMBER(SEARCH(INDEX(Dictionnaire_criteres!$F$2:$X$80,MATCH($C15,Dictionnaire_criteres!$A$2:$A$80,0),17),$K$10))),AND(INDEX(Dictionnaire_criteres!$F$2:$X$80,MATCH($C15,Dictionnaire_criteres!$A$2:$A$80,0),18)&lt;&gt;"",ISNUMBER(SEARCH(INDEX(Dictionnaire_criteres!$F$2:$X$80,MATCH($C15,Dictionnaire_criteres!$A$2:$A$80,0),18),$K$10))),AND(INDEX(Dictionnaire_criteres!$F$2:$X$80,MATCH($C15,Dictionnaire_criteres!$A$2:$A$80,0),19)&lt;&gt;"",ISNUMBER(SEARCH(INDEX(Dictionnaire_criteres!$F$2:$X$80,MATCH($C15,Dictionnaire_criteres!$A$2:$A$80,0),19),$K$10)))),"OK","À compléter")))</f>
        <v>OK</v>
      </c>
      <c r="G15" s="10">
        <f>IF(F15="OK",E15,0)</f>
        <v>4</v>
      </c>
      <c r="H15" s="67" t="str">
        <f>IF($C15="","",INDEX(Dictionnaire_criteres!$D$2:$D$80,MATCH($C15,Dictionnaire_criteres!$A$2:$A$80,0)))</f>
        <v>La réponse identifie le soja/tofu/PST comme allergène à contrôler.</v>
      </c>
      <c r="I15" s="68" t="str">
        <f>IF($C15="","",INDEX(Dictionnaire_criteres!$E$2:$E$80,MATCH($C15,Dictionnaire_criteres!$A$2:$A$80,0)))</f>
        <v>Exiger affichage allergène, recette claire et alternative si besoin.</v>
      </c>
    </row>
    <row r="16" spans="1:13" ht="44.1" customHeight="1" x14ac:dyDescent="0.25">
      <c r="A16" s="1"/>
      <c r="B16" s="69">
        <v>2</v>
      </c>
      <c r="C16" s="11" t="str">
        <f>IF(OR($B$14&lt;&gt;"x",$K$4=""),"",IFERROR(TRIM(MID(SUBSTITUTE(SUBSTITUTE(SUBSTITUTE(INDEX(Questions_150!$Y$3:$Y$450,MATCH($K$4,Questions_150!$A$3:$A$450,0))," ; ","|"),"; ","|"),"|",REPT(" ",120)),(ROW()-15)*120+1,120)),""))</f>
        <v>SOURCE_PROTEINES</v>
      </c>
      <c r="D16" s="11" t="str">
        <f>IF($C16="","",INDEX(Dictionnaire_criteres!$B$2:$B$80,MATCH($C16,Dictionnaire_criteres!$A$2:$A$80,0)))</f>
        <v>Sources de protéines végétales</v>
      </c>
      <c r="E16" s="70">
        <f>IF($C16="","",INDEX(Dictionnaire_criteres!$C$2:$C$80,MATCH($C16,Dictionnaire_criteres!$A$2:$A$80,0)))</f>
        <v>4</v>
      </c>
      <c r="F16" s="11" t="str">
        <f>IF($C16="","",IF($K$10="","",IF(OR(AND(INDEX(Dictionnaire_criteres!$F$2:$X$80,MATCH($C16,Dictionnaire_criteres!$A$2:$A$80,0),1)&lt;&gt;"",ISNUMBER(SEARCH(INDEX(Dictionnaire_criteres!$F$2:$X$80,MATCH($C16,Dictionnaire_criteres!$A$2:$A$80,0),1),$K$10))),AND(INDEX(Dictionnaire_criteres!$F$2:$X$80,MATCH($C16,Dictionnaire_criteres!$A$2:$A$80,0),2)&lt;&gt;"",ISNUMBER(SEARCH(INDEX(Dictionnaire_criteres!$F$2:$X$80,MATCH($C16,Dictionnaire_criteres!$A$2:$A$80,0),2),$K$10))),AND(INDEX(Dictionnaire_criteres!$F$2:$X$80,MATCH($C16,Dictionnaire_criteres!$A$2:$A$80,0),3)&lt;&gt;"",ISNUMBER(SEARCH(INDEX(Dictionnaire_criteres!$F$2:$X$80,MATCH($C16,Dictionnaire_criteres!$A$2:$A$80,0),3),$K$10))),AND(INDEX(Dictionnaire_criteres!$F$2:$X$80,MATCH($C16,Dictionnaire_criteres!$A$2:$A$80,0),4)&lt;&gt;"",ISNUMBER(SEARCH(INDEX(Dictionnaire_criteres!$F$2:$X$80,MATCH($C16,Dictionnaire_criteres!$A$2:$A$80,0),4),$K$10))),AND(INDEX(Dictionnaire_criteres!$F$2:$X$80,MATCH($C16,Dictionnaire_criteres!$A$2:$A$80,0),5)&lt;&gt;"",ISNUMBER(SEARCH(INDEX(Dictionnaire_criteres!$F$2:$X$80,MATCH($C16,Dictionnaire_criteres!$A$2:$A$80,0),5),$K$10))),AND(INDEX(Dictionnaire_criteres!$F$2:$X$80,MATCH($C16,Dictionnaire_criteres!$A$2:$A$80,0),6)&lt;&gt;"",ISNUMBER(SEARCH(INDEX(Dictionnaire_criteres!$F$2:$X$80,MATCH($C16,Dictionnaire_criteres!$A$2:$A$80,0),6),$K$10))),AND(INDEX(Dictionnaire_criteres!$F$2:$X$80,MATCH($C16,Dictionnaire_criteres!$A$2:$A$80,0),7)&lt;&gt;"",ISNUMBER(SEARCH(INDEX(Dictionnaire_criteres!$F$2:$X$80,MATCH($C16,Dictionnaire_criteres!$A$2:$A$80,0),7),$K$10))),AND(INDEX(Dictionnaire_criteres!$F$2:$X$80,MATCH($C16,Dictionnaire_criteres!$A$2:$A$80,0),8)&lt;&gt;"",ISNUMBER(SEARCH(INDEX(Dictionnaire_criteres!$F$2:$X$80,MATCH($C16,Dictionnaire_criteres!$A$2:$A$80,0),8),$K$10))),AND(INDEX(Dictionnaire_criteres!$F$2:$X$80,MATCH($C16,Dictionnaire_criteres!$A$2:$A$80,0),9)&lt;&gt;"",ISNUMBER(SEARCH(INDEX(Dictionnaire_criteres!$F$2:$X$80,MATCH($C16,Dictionnaire_criteres!$A$2:$A$80,0),9),$K$10))),AND(INDEX(Dictionnaire_criteres!$F$2:$X$80,MATCH($C16,Dictionnaire_criteres!$A$2:$A$80,0),10)&lt;&gt;"",ISNUMBER(SEARCH(INDEX(Dictionnaire_criteres!$F$2:$X$80,MATCH($C16,Dictionnaire_criteres!$A$2:$A$80,0),10),$K$10))),AND(INDEX(Dictionnaire_criteres!$F$2:$X$80,MATCH($C16,Dictionnaire_criteres!$A$2:$A$80,0),11)&lt;&gt;"",ISNUMBER(SEARCH(INDEX(Dictionnaire_criteres!$F$2:$X$80,MATCH($C16,Dictionnaire_criteres!$A$2:$A$80,0),11),$K$10))),AND(INDEX(Dictionnaire_criteres!$F$2:$X$80,MATCH($C16,Dictionnaire_criteres!$A$2:$A$80,0),12)&lt;&gt;"",ISNUMBER(SEARCH(INDEX(Dictionnaire_criteres!$F$2:$X$80,MATCH($C16,Dictionnaire_criteres!$A$2:$A$80,0),12),$K$10))),AND(INDEX(Dictionnaire_criteres!$F$2:$X$80,MATCH($C16,Dictionnaire_criteres!$A$2:$A$80,0),13)&lt;&gt;"",ISNUMBER(SEARCH(INDEX(Dictionnaire_criteres!$F$2:$X$80,MATCH($C16,Dictionnaire_criteres!$A$2:$A$80,0),13),$K$10))),AND(INDEX(Dictionnaire_criteres!$F$2:$X$80,MATCH($C16,Dictionnaire_criteres!$A$2:$A$80,0),14)&lt;&gt;"",ISNUMBER(SEARCH(INDEX(Dictionnaire_criteres!$F$2:$X$80,MATCH($C16,Dictionnaire_criteres!$A$2:$A$80,0),14),$K$10))),AND(INDEX(Dictionnaire_criteres!$F$2:$X$80,MATCH($C16,Dictionnaire_criteres!$A$2:$A$80,0),15)&lt;&gt;"",ISNUMBER(SEARCH(INDEX(Dictionnaire_criteres!$F$2:$X$80,MATCH($C16,Dictionnaire_criteres!$A$2:$A$80,0),15),$K$10))),AND(INDEX(Dictionnaire_criteres!$F$2:$X$80,MATCH($C16,Dictionnaire_criteres!$A$2:$A$80,0),16)&lt;&gt;"",ISNUMBER(SEARCH(INDEX(Dictionnaire_criteres!$F$2:$X$80,MATCH($C16,Dictionnaire_criteres!$A$2:$A$80,0),16),$K$10))),AND(INDEX(Dictionnaire_criteres!$F$2:$X$80,MATCH($C16,Dictionnaire_criteres!$A$2:$A$80,0),17)&lt;&gt;"",ISNUMBER(SEARCH(INDEX(Dictionnaire_criteres!$F$2:$X$80,MATCH($C16,Dictionnaire_criteres!$A$2:$A$80,0),17),$K$10))),AND(INDEX(Dictionnaire_criteres!$F$2:$X$80,MATCH($C16,Dictionnaire_criteres!$A$2:$A$80,0),18)&lt;&gt;"",ISNUMBER(SEARCH(INDEX(Dictionnaire_criteres!$F$2:$X$80,MATCH($C16,Dictionnaire_criteres!$A$2:$A$80,0),18),$K$10))),AND(INDEX(Dictionnaire_criteres!$F$2:$X$80,MATCH($C16,Dictionnaire_criteres!$A$2:$A$80,0),19)&lt;&gt;"",ISNUMBER(SEARCH(INDEX(Dictionnaire_criteres!$F$2:$X$80,MATCH($C16,Dictionnaire_criteres!$A$2:$A$80,0),19),$K$10)))),"OK","À compléter")))</f>
        <v>OK</v>
      </c>
      <c r="G16" s="11">
        <f>IF(F16="OK",E16,0)</f>
        <v>4</v>
      </c>
      <c r="H16" s="71" t="str">
        <f>IF($C16="","",INDEX(Dictionnaire_criteres!$D$2:$D$80,MATCH($C16,Dictionnaire_criteres!$A$2:$A$80,0)))</f>
        <v>La réponse identifie des sources végétales utilisables en cuisine.</v>
      </c>
      <c r="I16" s="72" t="str">
        <f>IF($C16="","",INDEX(Dictionnaire_criteres!$E$2:$E$80,MATCH($C16,Dictionnaire_criteres!$A$2:$A$80,0)))</f>
        <v>Faire citer des sources précises : lentilles, pois chiches, haricots, pois cassés, tofu, tempeh, seitan, lupin.</v>
      </c>
    </row>
    <row r="17" spans="1:9" ht="44.1" customHeight="1" x14ac:dyDescent="0.25">
      <c r="A17" s="1"/>
      <c r="B17" s="69">
        <v>3</v>
      </c>
      <c r="C17" s="11" t="str">
        <f>IF(OR($B$14&lt;&gt;"x",$K$4=""),"",IFERROR(TRIM(MID(SUBSTITUTE(SUBSTITUTE(SUBSTITUTE(INDEX(Questions_150!$Y$3:$Y$450,MATCH($K$4,Questions_150!$A$3:$A$450,0))," ; ","|"),"; ","|"),"|",REPT(" ",120)),(ROW()-15)*120+1,120)),""))</f>
        <v>ARGUMENTATION</v>
      </c>
      <c r="D17" s="11" t="str">
        <f>IF($C17="","",INDEX(Dictionnaire_criteres!$B$2:$B$80,MATCH($C17,Dictionnaire_criteres!$A$2:$A$80,0)))</f>
        <v>Argumentation / justification</v>
      </c>
      <c r="E17" s="70">
        <f>IF($C17="","",INDEX(Dictionnaire_criteres!$C$2:$C$80,MATCH($C17,Dictionnaire_criteres!$A$2:$A$80,0)))</f>
        <v>4</v>
      </c>
      <c r="F17" s="11" t="str">
        <f>IF($C17="","",IF($K$10="","",IF(OR(AND(INDEX(Dictionnaire_criteres!$F$2:$X$80,MATCH($C17,Dictionnaire_criteres!$A$2:$A$80,0),1)&lt;&gt;"",ISNUMBER(SEARCH(INDEX(Dictionnaire_criteres!$F$2:$X$80,MATCH($C17,Dictionnaire_criteres!$A$2:$A$80,0),1),$K$10))),AND(INDEX(Dictionnaire_criteres!$F$2:$X$80,MATCH($C17,Dictionnaire_criteres!$A$2:$A$80,0),2)&lt;&gt;"",ISNUMBER(SEARCH(INDEX(Dictionnaire_criteres!$F$2:$X$80,MATCH($C17,Dictionnaire_criteres!$A$2:$A$80,0),2),$K$10))),AND(INDEX(Dictionnaire_criteres!$F$2:$X$80,MATCH($C17,Dictionnaire_criteres!$A$2:$A$80,0),3)&lt;&gt;"",ISNUMBER(SEARCH(INDEX(Dictionnaire_criteres!$F$2:$X$80,MATCH($C17,Dictionnaire_criteres!$A$2:$A$80,0),3),$K$10))),AND(INDEX(Dictionnaire_criteres!$F$2:$X$80,MATCH($C17,Dictionnaire_criteres!$A$2:$A$80,0),4)&lt;&gt;"",ISNUMBER(SEARCH(INDEX(Dictionnaire_criteres!$F$2:$X$80,MATCH($C17,Dictionnaire_criteres!$A$2:$A$80,0),4),$K$10))),AND(INDEX(Dictionnaire_criteres!$F$2:$X$80,MATCH($C17,Dictionnaire_criteres!$A$2:$A$80,0),5)&lt;&gt;"",ISNUMBER(SEARCH(INDEX(Dictionnaire_criteres!$F$2:$X$80,MATCH($C17,Dictionnaire_criteres!$A$2:$A$80,0),5),$K$10))),AND(INDEX(Dictionnaire_criteres!$F$2:$X$80,MATCH($C17,Dictionnaire_criteres!$A$2:$A$80,0),6)&lt;&gt;"",ISNUMBER(SEARCH(INDEX(Dictionnaire_criteres!$F$2:$X$80,MATCH($C17,Dictionnaire_criteres!$A$2:$A$80,0),6),$K$10))),AND(INDEX(Dictionnaire_criteres!$F$2:$X$80,MATCH($C17,Dictionnaire_criteres!$A$2:$A$80,0),7)&lt;&gt;"",ISNUMBER(SEARCH(INDEX(Dictionnaire_criteres!$F$2:$X$80,MATCH($C17,Dictionnaire_criteres!$A$2:$A$80,0),7),$K$10))),AND(INDEX(Dictionnaire_criteres!$F$2:$X$80,MATCH($C17,Dictionnaire_criteres!$A$2:$A$80,0),8)&lt;&gt;"",ISNUMBER(SEARCH(INDEX(Dictionnaire_criteres!$F$2:$X$80,MATCH($C17,Dictionnaire_criteres!$A$2:$A$80,0),8),$K$10))),AND(INDEX(Dictionnaire_criteres!$F$2:$X$80,MATCH($C17,Dictionnaire_criteres!$A$2:$A$80,0),9)&lt;&gt;"",ISNUMBER(SEARCH(INDEX(Dictionnaire_criteres!$F$2:$X$80,MATCH($C17,Dictionnaire_criteres!$A$2:$A$80,0),9),$K$10))),AND(INDEX(Dictionnaire_criteres!$F$2:$X$80,MATCH($C17,Dictionnaire_criteres!$A$2:$A$80,0),10)&lt;&gt;"",ISNUMBER(SEARCH(INDEX(Dictionnaire_criteres!$F$2:$X$80,MATCH($C17,Dictionnaire_criteres!$A$2:$A$80,0),10),$K$10))),AND(INDEX(Dictionnaire_criteres!$F$2:$X$80,MATCH($C17,Dictionnaire_criteres!$A$2:$A$80,0),11)&lt;&gt;"",ISNUMBER(SEARCH(INDEX(Dictionnaire_criteres!$F$2:$X$80,MATCH($C17,Dictionnaire_criteres!$A$2:$A$80,0),11),$K$10))),AND(INDEX(Dictionnaire_criteres!$F$2:$X$80,MATCH($C17,Dictionnaire_criteres!$A$2:$A$80,0),12)&lt;&gt;"",ISNUMBER(SEARCH(INDEX(Dictionnaire_criteres!$F$2:$X$80,MATCH($C17,Dictionnaire_criteres!$A$2:$A$80,0),12),$K$10))),AND(INDEX(Dictionnaire_criteres!$F$2:$X$80,MATCH($C17,Dictionnaire_criteres!$A$2:$A$80,0),13)&lt;&gt;"",ISNUMBER(SEARCH(INDEX(Dictionnaire_criteres!$F$2:$X$80,MATCH($C17,Dictionnaire_criteres!$A$2:$A$80,0),13),$K$10))),AND(INDEX(Dictionnaire_criteres!$F$2:$X$80,MATCH($C17,Dictionnaire_criteres!$A$2:$A$80,0),14)&lt;&gt;"",ISNUMBER(SEARCH(INDEX(Dictionnaire_criteres!$F$2:$X$80,MATCH($C17,Dictionnaire_criteres!$A$2:$A$80,0),14),$K$10))),AND(INDEX(Dictionnaire_criteres!$F$2:$X$80,MATCH($C17,Dictionnaire_criteres!$A$2:$A$80,0),15)&lt;&gt;"",ISNUMBER(SEARCH(INDEX(Dictionnaire_criteres!$F$2:$X$80,MATCH($C17,Dictionnaire_criteres!$A$2:$A$80,0),15),$K$10))),AND(INDEX(Dictionnaire_criteres!$F$2:$X$80,MATCH($C17,Dictionnaire_criteres!$A$2:$A$80,0),16)&lt;&gt;"",ISNUMBER(SEARCH(INDEX(Dictionnaire_criteres!$F$2:$X$80,MATCH($C17,Dictionnaire_criteres!$A$2:$A$80,0),16),$K$10))),AND(INDEX(Dictionnaire_criteres!$F$2:$X$80,MATCH($C17,Dictionnaire_criteres!$A$2:$A$80,0),17)&lt;&gt;"",ISNUMBER(SEARCH(INDEX(Dictionnaire_criteres!$F$2:$X$80,MATCH($C17,Dictionnaire_criteres!$A$2:$A$80,0),17),$K$10))),AND(INDEX(Dictionnaire_criteres!$F$2:$X$80,MATCH($C17,Dictionnaire_criteres!$A$2:$A$80,0),18)&lt;&gt;"",ISNUMBER(SEARCH(INDEX(Dictionnaire_criteres!$F$2:$X$80,MATCH($C17,Dictionnaire_criteres!$A$2:$A$80,0),18),$K$10))),AND(INDEX(Dictionnaire_criteres!$F$2:$X$80,MATCH($C17,Dictionnaire_criteres!$A$2:$A$80,0),19)&lt;&gt;"",ISNUMBER(SEARCH(INDEX(Dictionnaire_criteres!$F$2:$X$80,MATCH($C17,Dictionnaire_criteres!$A$2:$A$80,0),19),$K$10)))),"OK","À compléter")))</f>
        <v>À compléter</v>
      </c>
      <c r="G17" s="11">
        <f>IF(F17="OK",E17,0)</f>
        <v>0</v>
      </c>
      <c r="H17" s="71" t="str">
        <f>IF($C17="","",INDEX(Dictionnaire_criteres!$D$2:$D$80,MATCH($C17,Dictionnaire_criteres!$A$2:$A$80,0)))</f>
        <v>La réponse explique, justifie ou donne une cause/conséquence, pas seulement une liste.</v>
      </c>
      <c r="I17" s="72" t="str">
        <f>IF($C17="","",INDEX(Dictionnaire_criteres!$E$2:$E$80,MATCH($C17,Dictionnaire_criteres!$A$2:$A$80,0)))</f>
        <v>Faire préciser pourquoi, comment, dans quel contexte et avec un exemple terrain.</v>
      </c>
    </row>
    <row r="18" spans="1:9" ht="44.1" customHeight="1" x14ac:dyDescent="0.25">
      <c r="A18" s="1"/>
      <c r="B18" s="69">
        <v>4</v>
      </c>
      <c r="C18" s="11" t="str">
        <f>IF(OR($B$14&lt;&gt;"x",$K$4=""),"",IFERROR(TRIM(MID(SUBSTITUTE(SUBSTITUTE(SUBSTITUTE(INDEX(Questions_150!$Y$3:$Y$450,MATCH($K$4,Questions_150!$A$3:$A$450,0))," ; ","|"),"; ","|"),"|",REPT(" ",120)),(ROW()-15)*120+1,120)),""))</f>
        <v>PLAT_COMPLET</v>
      </c>
      <c r="D18" s="11" t="str">
        <f>IF($C18="","",INDEX(Dictionnaire_criteres!$B$2:$B$80,MATCH($C18,Dictionnaire_criteres!$A$2:$A$80,0)))</f>
        <v>Plat complet / composition</v>
      </c>
      <c r="E18" s="70">
        <f>IF($C18="","",INDEX(Dictionnaire_criteres!$C$2:$C$80,MATCH($C18,Dictionnaire_criteres!$A$2:$A$80,0)))</f>
        <v>4</v>
      </c>
      <c r="F18" s="11" t="str">
        <f>IF($C18="","",IF($K$10="","",IF(OR(AND(INDEX(Dictionnaire_criteres!$F$2:$X$80,MATCH($C18,Dictionnaire_criteres!$A$2:$A$80,0),1)&lt;&gt;"",ISNUMBER(SEARCH(INDEX(Dictionnaire_criteres!$F$2:$X$80,MATCH($C18,Dictionnaire_criteres!$A$2:$A$80,0),1),$K$10))),AND(INDEX(Dictionnaire_criteres!$F$2:$X$80,MATCH($C18,Dictionnaire_criteres!$A$2:$A$80,0),2)&lt;&gt;"",ISNUMBER(SEARCH(INDEX(Dictionnaire_criteres!$F$2:$X$80,MATCH($C18,Dictionnaire_criteres!$A$2:$A$80,0),2),$K$10))),AND(INDEX(Dictionnaire_criteres!$F$2:$X$80,MATCH($C18,Dictionnaire_criteres!$A$2:$A$80,0),3)&lt;&gt;"",ISNUMBER(SEARCH(INDEX(Dictionnaire_criteres!$F$2:$X$80,MATCH($C18,Dictionnaire_criteres!$A$2:$A$80,0),3),$K$10))),AND(INDEX(Dictionnaire_criteres!$F$2:$X$80,MATCH($C18,Dictionnaire_criteres!$A$2:$A$80,0),4)&lt;&gt;"",ISNUMBER(SEARCH(INDEX(Dictionnaire_criteres!$F$2:$X$80,MATCH($C18,Dictionnaire_criteres!$A$2:$A$80,0),4),$K$10))),AND(INDEX(Dictionnaire_criteres!$F$2:$X$80,MATCH($C18,Dictionnaire_criteres!$A$2:$A$80,0),5)&lt;&gt;"",ISNUMBER(SEARCH(INDEX(Dictionnaire_criteres!$F$2:$X$80,MATCH($C18,Dictionnaire_criteres!$A$2:$A$80,0),5),$K$10))),AND(INDEX(Dictionnaire_criteres!$F$2:$X$80,MATCH($C18,Dictionnaire_criteres!$A$2:$A$80,0),6)&lt;&gt;"",ISNUMBER(SEARCH(INDEX(Dictionnaire_criteres!$F$2:$X$80,MATCH($C18,Dictionnaire_criteres!$A$2:$A$80,0),6),$K$10))),AND(INDEX(Dictionnaire_criteres!$F$2:$X$80,MATCH($C18,Dictionnaire_criteres!$A$2:$A$80,0),7)&lt;&gt;"",ISNUMBER(SEARCH(INDEX(Dictionnaire_criteres!$F$2:$X$80,MATCH($C18,Dictionnaire_criteres!$A$2:$A$80,0),7),$K$10))),AND(INDEX(Dictionnaire_criteres!$F$2:$X$80,MATCH($C18,Dictionnaire_criteres!$A$2:$A$80,0),8)&lt;&gt;"",ISNUMBER(SEARCH(INDEX(Dictionnaire_criteres!$F$2:$X$80,MATCH($C18,Dictionnaire_criteres!$A$2:$A$80,0),8),$K$10))),AND(INDEX(Dictionnaire_criteres!$F$2:$X$80,MATCH($C18,Dictionnaire_criteres!$A$2:$A$80,0),9)&lt;&gt;"",ISNUMBER(SEARCH(INDEX(Dictionnaire_criteres!$F$2:$X$80,MATCH($C18,Dictionnaire_criteres!$A$2:$A$80,0),9),$K$10))),AND(INDEX(Dictionnaire_criteres!$F$2:$X$80,MATCH($C18,Dictionnaire_criteres!$A$2:$A$80,0),10)&lt;&gt;"",ISNUMBER(SEARCH(INDEX(Dictionnaire_criteres!$F$2:$X$80,MATCH($C18,Dictionnaire_criteres!$A$2:$A$80,0),10),$K$10))),AND(INDEX(Dictionnaire_criteres!$F$2:$X$80,MATCH($C18,Dictionnaire_criteres!$A$2:$A$80,0),11)&lt;&gt;"",ISNUMBER(SEARCH(INDEX(Dictionnaire_criteres!$F$2:$X$80,MATCH($C18,Dictionnaire_criteres!$A$2:$A$80,0),11),$K$10))),AND(INDEX(Dictionnaire_criteres!$F$2:$X$80,MATCH($C18,Dictionnaire_criteres!$A$2:$A$80,0),12)&lt;&gt;"",ISNUMBER(SEARCH(INDEX(Dictionnaire_criteres!$F$2:$X$80,MATCH($C18,Dictionnaire_criteres!$A$2:$A$80,0),12),$K$10))),AND(INDEX(Dictionnaire_criteres!$F$2:$X$80,MATCH($C18,Dictionnaire_criteres!$A$2:$A$80,0),13)&lt;&gt;"",ISNUMBER(SEARCH(INDEX(Dictionnaire_criteres!$F$2:$X$80,MATCH($C18,Dictionnaire_criteres!$A$2:$A$80,0),13),$K$10))),AND(INDEX(Dictionnaire_criteres!$F$2:$X$80,MATCH($C18,Dictionnaire_criteres!$A$2:$A$80,0),14)&lt;&gt;"",ISNUMBER(SEARCH(INDEX(Dictionnaire_criteres!$F$2:$X$80,MATCH($C18,Dictionnaire_criteres!$A$2:$A$80,0),14),$K$10))),AND(INDEX(Dictionnaire_criteres!$F$2:$X$80,MATCH($C18,Dictionnaire_criteres!$A$2:$A$80,0),15)&lt;&gt;"",ISNUMBER(SEARCH(INDEX(Dictionnaire_criteres!$F$2:$X$80,MATCH($C18,Dictionnaire_criteres!$A$2:$A$80,0),15),$K$10))),AND(INDEX(Dictionnaire_criteres!$F$2:$X$80,MATCH($C18,Dictionnaire_criteres!$A$2:$A$80,0),16)&lt;&gt;"",ISNUMBER(SEARCH(INDEX(Dictionnaire_criteres!$F$2:$X$80,MATCH($C18,Dictionnaire_criteres!$A$2:$A$80,0),16),$K$10))),AND(INDEX(Dictionnaire_criteres!$F$2:$X$80,MATCH($C18,Dictionnaire_criteres!$A$2:$A$80,0),17)&lt;&gt;"",ISNUMBER(SEARCH(INDEX(Dictionnaire_criteres!$F$2:$X$80,MATCH($C18,Dictionnaire_criteres!$A$2:$A$80,0),17),$K$10))),AND(INDEX(Dictionnaire_criteres!$F$2:$X$80,MATCH($C18,Dictionnaire_criteres!$A$2:$A$80,0),18)&lt;&gt;"",ISNUMBER(SEARCH(INDEX(Dictionnaire_criteres!$F$2:$X$80,MATCH($C18,Dictionnaire_criteres!$A$2:$A$80,0),18),$K$10))),AND(INDEX(Dictionnaire_criteres!$F$2:$X$80,MATCH($C18,Dictionnaire_criteres!$A$2:$A$80,0),19)&lt;&gt;"",ISNUMBER(SEARCH(INDEX(Dictionnaire_criteres!$F$2:$X$80,MATCH($C18,Dictionnaire_criteres!$A$2:$A$80,0),19),$K$10)))),"OK","À compléter")))</f>
        <v>OK</v>
      </c>
      <c r="G18" s="11">
        <f>IF(F18="OK",E18,0)</f>
        <v>4</v>
      </c>
      <c r="H18" s="71" t="str">
        <f>IF($C18="","",INDEX(Dictionnaire_criteres!$D$2:$D$80,MATCH($C18,Dictionnaire_criteres!$A$2:$A$80,0)))</f>
        <v>La réponse associe source protéique, céréale/féculent, légumes, sauce et équilibre du repas.</v>
      </c>
      <c r="I18" s="72" t="str">
        <f>IF($C18="","",INDEX(Dictionnaire_criteres!$E$2:$E$80,MATCH($C18,Dictionnaire_criteres!$A$2:$A$80,0)))</f>
        <v>Demander de construire une assiette complète : légumineuse + céréale/féculent + légumes + sauce.</v>
      </c>
    </row>
    <row r="19" spans="1:9" ht="44.1" customHeight="1" x14ac:dyDescent="0.25">
      <c r="A19" s="1"/>
      <c r="B19" s="73">
        <v>5</v>
      </c>
      <c r="C19" s="12" t="str">
        <f>IF(OR($B$14&lt;&gt;"x",$K$4=""),"",IFERROR(TRIM(MID(SUBSTITUTE(SUBSTITUTE(SUBSTITUTE(INDEX(Questions_150!$Y$3:$Y$450,MATCH($K$4,Questions_150!$A$3:$A$450,0))," ; ","|"),"; ","|"),"|",REPT(" ",120)),(ROW()-15)*120+1,120)),""))</f>
        <v>COLLECTIF</v>
      </c>
      <c r="D19" s="12" t="str">
        <f>IF($C19="","",INDEX(Dictionnaire_criteres!$B$2:$B$80,MATCH($C19,Dictionnaire_criteres!$A$2:$A$80,0)))</f>
        <v>Contexte restauration collective</v>
      </c>
      <c r="E19" s="74">
        <f>IF($C19="","",INDEX(Dictionnaire_criteres!$C$2:$C$80,MATCH($C19,Dictionnaire_criteres!$A$2:$A$80,0)))</f>
        <v>4</v>
      </c>
      <c r="F19" s="12" t="str">
        <f>IF($C19="","",IF($K$10="","",IF(OR(AND(INDEX(Dictionnaire_criteres!$F$2:$X$80,MATCH($C19,Dictionnaire_criteres!$A$2:$A$80,0),1)&lt;&gt;"",ISNUMBER(SEARCH(INDEX(Dictionnaire_criteres!$F$2:$X$80,MATCH($C19,Dictionnaire_criteres!$A$2:$A$80,0),1),$K$10))),AND(INDEX(Dictionnaire_criteres!$F$2:$X$80,MATCH($C19,Dictionnaire_criteres!$A$2:$A$80,0),2)&lt;&gt;"",ISNUMBER(SEARCH(INDEX(Dictionnaire_criteres!$F$2:$X$80,MATCH($C19,Dictionnaire_criteres!$A$2:$A$80,0),2),$K$10))),AND(INDEX(Dictionnaire_criteres!$F$2:$X$80,MATCH($C19,Dictionnaire_criteres!$A$2:$A$80,0),3)&lt;&gt;"",ISNUMBER(SEARCH(INDEX(Dictionnaire_criteres!$F$2:$X$80,MATCH($C19,Dictionnaire_criteres!$A$2:$A$80,0),3),$K$10))),AND(INDEX(Dictionnaire_criteres!$F$2:$X$80,MATCH($C19,Dictionnaire_criteres!$A$2:$A$80,0),4)&lt;&gt;"",ISNUMBER(SEARCH(INDEX(Dictionnaire_criteres!$F$2:$X$80,MATCH($C19,Dictionnaire_criteres!$A$2:$A$80,0),4),$K$10))),AND(INDEX(Dictionnaire_criteres!$F$2:$X$80,MATCH($C19,Dictionnaire_criteres!$A$2:$A$80,0),5)&lt;&gt;"",ISNUMBER(SEARCH(INDEX(Dictionnaire_criteres!$F$2:$X$80,MATCH($C19,Dictionnaire_criteres!$A$2:$A$80,0),5),$K$10))),AND(INDEX(Dictionnaire_criteres!$F$2:$X$80,MATCH($C19,Dictionnaire_criteres!$A$2:$A$80,0),6)&lt;&gt;"",ISNUMBER(SEARCH(INDEX(Dictionnaire_criteres!$F$2:$X$80,MATCH($C19,Dictionnaire_criteres!$A$2:$A$80,0),6),$K$10))),AND(INDEX(Dictionnaire_criteres!$F$2:$X$80,MATCH($C19,Dictionnaire_criteres!$A$2:$A$80,0),7)&lt;&gt;"",ISNUMBER(SEARCH(INDEX(Dictionnaire_criteres!$F$2:$X$80,MATCH($C19,Dictionnaire_criteres!$A$2:$A$80,0),7),$K$10))),AND(INDEX(Dictionnaire_criteres!$F$2:$X$80,MATCH($C19,Dictionnaire_criteres!$A$2:$A$80,0),8)&lt;&gt;"",ISNUMBER(SEARCH(INDEX(Dictionnaire_criteres!$F$2:$X$80,MATCH($C19,Dictionnaire_criteres!$A$2:$A$80,0),8),$K$10))),AND(INDEX(Dictionnaire_criteres!$F$2:$X$80,MATCH($C19,Dictionnaire_criteres!$A$2:$A$80,0),9)&lt;&gt;"",ISNUMBER(SEARCH(INDEX(Dictionnaire_criteres!$F$2:$X$80,MATCH($C19,Dictionnaire_criteres!$A$2:$A$80,0),9),$K$10))),AND(INDEX(Dictionnaire_criteres!$F$2:$X$80,MATCH($C19,Dictionnaire_criteres!$A$2:$A$80,0),10)&lt;&gt;"",ISNUMBER(SEARCH(INDEX(Dictionnaire_criteres!$F$2:$X$80,MATCH($C19,Dictionnaire_criteres!$A$2:$A$80,0),10),$K$10))),AND(INDEX(Dictionnaire_criteres!$F$2:$X$80,MATCH($C19,Dictionnaire_criteres!$A$2:$A$80,0),11)&lt;&gt;"",ISNUMBER(SEARCH(INDEX(Dictionnaire_criteres!$F$2:$X$80,MATCH($C19,Dictionnaire_criteres!$A$2:$A$80,0),11),$K$10))),AND(INDEX(Dictionnaire_criteres!$F$2:$X$80,MATCH($C19,Dictionnaire_criteres!$A$2:$A$80,0),12)&lt;&gt;"",ISNUMBER(SEARCH(INDEX(Dictionnaire_criteres!$F$2:$X$80,MATCH($C19,Dictionnaire_criteres!$A$2:$A$80,0),12),$K$10))),AND(INDEX(Dictionnaire_criteres!$F$2:$X$80,MATCH($C19,Dictionnaire_criteres!$A$2:$A$80,0),13)&lt;&gt;"",ISNUMBER(SEARCH(INDEX(Dictionnaire_criteres!$F$2:$X$80,MATCH($C19,Dictionnaire_criteres!$A$2:$A$80,0),13),$K$10))),AND(INDEX(Dictionnaire_criteres!$F$2:$X$80,MATCH($C19,Dictionnaire_criteres!$A$2:$A$80,0),14)&lt;&gt;"",ISNUMBER(SEARCH(INDEX(Dictionnaire_criteres!$F$2:$X$80,MATCH($C19,Dictionnaire_criteres!$A$2:$A$80,0),14),$K$10))),AND(INDEX(Dictionnaire_criteres!$F$2:$X$80,MATCH($C19,Dictionnaire_criteres!$A$2:$A$80,0),15)&lt;&gt;"",ISNUMBER(SEARCH(INDEX(Dictionnaire_criteres!$F$2:$X$80,MATCH($C19,Dictionnaire_criteres!$A$2:$A$80,0),15),$K$10))),AND(INDEX(Dictionnaire_criteres!$F$2:$X$80,MATCH($C19,Dictionnaire_criteres!$A$2:$A$80,0),16)&lt;&gt;"",ISNUMBER(SEARCH(INDEX(Dictionnaire_criteres!$F$2:$X$80,MATCH($C19,Dictionnaire_criteres!$A$2:$A$80,0),16),$K$10))),AND(INDEX(Dictionnaire_criteres!$F$2:$X$80,MATCH($C19,Dictionnaire_criteres!$A$2:$A$80,0),17)&lt;&gt;"",ISNUMBER(SEARCH(INDEX(Dictionnaire_criteres!$F$2:$X$80,MATCH($C19,Dictionnaire_criteres!$A$2:$A$80,0),17),$K$10))),AND(INDEX(Dictionnaire_criteres!$F$2:$X$80,MATCH($C19,Dictionnaire_criteres!$A$2:$A$80,0),18)&lt;&gt;"",ISNUMBER(SEARCH(INDEX(Dictionnaire_criteres!$F$2:$X$80,MATCH($C19,Dictionnaire_criteres!$A$2:$A$80,0),18),$K$10))),AND(INDEX(Dictionnaire_criteres!$F$2:$X$80,MATCH($C19,Dictionnaire_criteres!$A$2:$A$80,0),19)&lt;&gt;"",ISNUMBER(SEARCH(INDEX(Dictionnaire_criteres!$F$2:$X$80,MATCH($C19,Dictionnaire_criteres!$A$2:$A$80,0),19),$K$10)))),"OK","À compléter")))</f>
        <v>À compléter</v>
      </c>
      <c r="G19" s="12">
        <f>IF(F19="OK",E19,0)</f>
        <v>0</v>
      </c>
      <c r="H19" s="75" t="str">
        <f>IF($C19="","",INDEX(Dictionnaire_criteres!$D$2:$D$80,MATCH($C19,Dictionnaire_criteres!$A$2:$A$80,0)))</f>
        <v>La réponse tient compte de la production collective : volume, service, self, convives.</v>
      </c>
      <c r="I19" s="76" t="str">
        <f>IF($C19="","",INDEX(Dictionnaire_criteres!$E$2:$E$80,MATCH($C19,Dictionnaire_criteres!$A$2:$A$80,0)))</f>
        <v>Ramener la réponse au terrain : grande quantité, self, service, convives, organisation.</v>
      </c>
    </row>
    <row r="20" spans="1:9" ht="15.75" x14ac:dyDescent="0.25">
      <c r="A20" s="1"/>
      <c r="B20" s="1"/>
      <c r="C20" s="1"/>
      <c r="D20" s="1"/>
      <c r="E20" s="1"/>
      <c r="F20" s="1"/>
      <c r="G20" s="1"/>
      <c r="H20" s="1"/>
      <c r="I20" s="1"/>
    </row>
    <row r="21" spans="1:9" ht="42" customHeight="1" x14ac:dyDescent="0.25">
      <c r="A21" s="1"/>
      <c r="B21" s="77" t="s">
        <v>23</v>
      </c>
      <c r="C21" s="78">
        <f>SUM(G15:G19)</f>
        <v>12</v>
      </c>
      <c r="D21" s="610" t="s">
        <v>24</v>
      </c>
      <c r="E21" s="610"/>
      <c r="F21" s="10"/>
      <c r="G21" s="10"/>
      <c r="H21" s="10"/>
      <c r="I21" s="5"/>
    </row>
    <row r="22" spans="1:9" ht="42" customHeight="1" x14ac:dyDescent="0.25">
      <c r="A22" s="1"/>
      <c r="B22" s="79" t="s">
        <v>25</v>
      </c>
      <c r="C22" s="16" t="str">
        <f>IF(C21&gt;=16,"Acquis solide",IF(C21&gt;=12,"Acquis partiel",IF(C21&gt;=8,"Fragile","Insuffisant")))</f>
        <v>Acquis partiel</v>
      </c>
      <c r="D22" s="11"/>
      <c r="E22" s="11"/>
      <c r="F22" s="11"/>
      <c r="G22" s="11"/>
      <c r="H22" s="11"/>
      <c r="I22" s="7"/>
    </row>
    <row r="23" spans="1:9" ht="51.95" customHeight="1" x14ac:dyDescent="0.25">
      <c r="A23" s="1"/>
      <c r="B23" s="79" t="s">
        <v>26</v>
      </c>
      <c r="C23" s="625" t="str">
        <f>IFERROR(INDEX($I$15:$I$19,MATCH("À compléter",$F$15:$F$19,0)),"Réponse suffisamment couverte : demander un exemple terrain si nécessaire.")</f>
        <v>Faire préciser pourquoi, comment, dans quel contexte et avec un exemple terrain.</v>
      </c>
      <c r="D23" s="626"/>
      <c r="E23" s="626"/>
      <c r="F23" s="626"/>
      <c r="G23" s="626"/>
      <c r="H23" s="626"/>
      <c r="I23" s="627"/>
    </row>
    <row r="24" spans="1:9" ht="51.95" customHeight="1" x14ac:dyDescent="0.25">
      <c r="A24" s="1"/>
      <c r="B24" s="80" t="s">
        <v>27</v>
      </c>
      <c r="C24" s="628" t="str">
        <f>IF($K$4="","Question non reconnue : ajouter la question dans Questions_150 et renseigner les critères déclencheurs en colonne Y.",INDEX(Questions_150!$M$3:$M$450,MATCH($K$4,Questions_150!$A$3:$A$450,0)))</f>
        <v>Réponse solide attendue : Allergène soja ; Sources de protéines végétales ; Argumentation / justification ; Plat complet / composition ; Contexte restauration collective. La réponse doit rester concrète, reliée à la restauration collective et justifiée par au moins un exemple.</v>
      </c>
      <c r="D24" s="629"/>
      <c r="E24" s="629"/>
      <c r="F24" s="629"/>
      <c r="G24" s="629"/>
      <c r="H24" s="629"/>
      <c r="I24" s="630"/>
    </row>
    <row r="25" spans="1:9" ht="51.95" customHeight="1" x14ac:dyDescent="0.25">
      <c r="A25" s="1"/>
      <c r="B25" s="79" t="s">
        <v>28</v>
      </c>
      <c r="C25" s="631" t="s">
        <v>29</v>
      </c>
      <c r="D25" s="632"/>
      <c r="E25" s="632"/>
      <c r="F25" s="632"/>
      <c r="G25" s="632"/>
      <c r="H25" s="632"/>
      <c r="I25" s="633"/>
    </row>
    <row r="26" spans="1:9" ht="51.95" customHeight="1" x14ac:dyDescent="0.25">
      <c r="A26" s="1"/>
      <c r="B26" s="81" t="s">
        <v>30</v>
      </c>
      <c r="C26" s="607" t="s">
        <v>31</v>
      </c>
      <c r="D26" s="608"/>
      <c r="E26" s="608"/>
      <c r="F26" s="608"/>
      <c r="G26" s="608"/>
      <c r="H26" s="608"/>
      <c r="I26" s="609"/>
    </row>
    <row r="30" spans="1:9" x14ac:dyDescent="0.25">
      <c r="D30" s="568"/>
    </row>
  </sheetData>
  <mergeCells count="15">
    <mergeCell ref="C26:I26"/>
    <mergeCell ref="D21:E21"/>
    <mergeCell ref="B10:F12"/>
    <mergeCell ref="K10:K13"/>
    <mergeCell ref="G11:I12"/>
    <mergeCell ref="C23:I23"/>
    <mergeCell ref="C24:I24"/>
    <mergeCell ref="C25:I25"/>
    <mergeCell ref="B1:G1"/>
    <mergeCell ref="D7:F8"/>
    <mergeCell ref="G8:I9"/>
    <mergeCell ref="B2:I2"/>
    <mergeCell ref="B4:B6"/>
    <mergeCell ref="C4:F6"/>
    <mergeCell ref="G5:I6"/>
  </mergeCells>
  <conditionalFormatting sqref="F15:F19">
    <cfRule type="containsText" dxfId="86" priority="1" operator="containsText" text="OK"/>
    <cfRule type="containsText" dxfId="85" priority="2" operator="containsText" text="À compléter"/>
  </conditionalFormatting>
  <conditionalFormatting sqref="G15:G19">
    <cfRule type="dataBar" priority="3">
      <dataBar>
        <cfvo type="min"/>
        <cfvo type="max"/>
        <color rgb="FF8DB4E2"/>
      </dataBar>
    </cfRule>
    <cfRule type="dataBar" priority="4">
      <dataBar>
        <cfvo type="min"/>
        <cfvo type="max"/>
        <color rgb="FF8DB4E2"/>
      </dataBar>
    </cfRule>
    <cfRule type="dataBar" priority="5">
      <dataBar>
        <cfvo type="min"/>
        <cfvo type="max"/>
        <color rgb="FF8DB4E2"/>
      </dataBar>
      <extLst>
        <ext xmlns:x14="http://schemas.microsoft.com/office/spreadsheetml/2009/9/main" uri="{B025F937-C7B1-47D3-B67F-A62EFF666E3E}">
          <x14:id>{245B5587-77C5-4CA1-A1BC-51CF89F1EC89}</x14:id>
        </ext>
      </extLst>
    </cfRule>
  </conditionalFormatting>
  <dataValidations count="1">
    <dataValidation type="whole" errorStyle="warning" showErrorMessage="1" errorTitle="Question invalide" error="Saisir un numéro entier entre 1 et 150." sqref="C3" xr:uid="{00000000-0002-0000-0000-000000000000}">
      <formula1>1</formula1>
      <formula2>150</formula2>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45B5587-77C5-4CA1-A1BC-51CF89F1EC89}">
            <x14:dataBar>
              <x14:cfvo type="min"/>
              <x14:cfvo type="max"/>
              <x14:negativeFillColor auto="1"/>
              <x14:axisColor auto="1"/>
            </x14:dataBar>
          </x14:cfRule>
          <xm:sqref>G15:G19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52"/>
  <sheetViews>
    <sheetView showGridLines="0" workbookViewId="0">
      <selection activeCell="AH12" sqref="AH12:AH13"/>
    </sheetView>
  </sheetViews>
  <sheetFormatPr baseColWidth="10" defaultColWidth="9" defaultRowHeight="15" x14ac:dyDescent="0.25"/>
  <cols>
    <col min="1" max="1" width="7" style="34" customWidth="1"/>
    <col min="2" max="2" width="23.625" style="13" customWidth="1"/>
    <col min="3" max="3" width="25.625" style="13" customWidth="1"/>
    <col min="4" max="4" width="33.625" style="13" customWidth="1"/>
    <col min="5" max="5" width="9" style="36" customWidth="1"/>
    <col min="6" max="6" width="13.625" style="13" customWidth="1"/>
    <col min="7" max="7" width="10.625" style="13" customWidth="1"/>
    <col min="8" max="8" width="55.625" style="13" customWidth="1"/>
    <col min="9" max="9" width="9" style="36" customWidth="1"/>
    <col min="10" max="11" width="9" style="13" customWidth="1"/>
    <col min="12" max="12" width="7" style="34" customWidth="1"/>
    <col min="13" max="13" width="23.625" style="13" customWidth="1"/>
    <col min="14" max="14" width="26.625" style="13" customWidth="1"/>
    <col min="15" max="15" width="33.625" style="13" customWidth="1"/>
    <col min="16" max="16" width="10.625" style="13" customWidth="1"/>
    <col min="17" max="17" width="13.625" style="13" customWidth="1"/>
    <col min="18" max="18" width="9" style="13" customWidth="1"/>
    <col min="19" max="19" width="7" style="34" customWidth="1"/>
    <col min="20" max="20" width="23.625" style="13" customWidth="1"/>
    <col min="21" max="21" width="26.625" style="13" customWidth="1"/>
    <col min="22" max="22" width="33.625" style="13" customWidth="1"/>
    <col min="23" max="23" width="10.625" style="13" customWidth="1"/>
    <col min="24" max="24" width="13.625" style="13" customWidth="1"/>
    <col min="25" max="25" width="34.5" style="37" customWidth="1"/>
    <col min="26" max="26" width="6" style="35" customWidth="1"/>
    <col min="27" max="27" width="7" style="34" customWidth="1"/>
    <col min="28" max="28" width="23.625" style="13" customWidth="1"/>
    <col min="29" max="29" width="26.625" style="13" customWidth="1"/>
    <col min="30" max="30" width="33.625" style="13" customWidth="1"/>
    <col min="31" max="31" width="10.625" style="13" customWidth="1"/>
    <col min="32" max="32" width="13.625" style="13" customWidth="1"/>
    <col min="33" max="16384" width="9" style="13"/>
  </cols>
  <sheetData>
    <row r="1" spans="1:33" x14ac:dyDescent="0.25">
      <c r="A1" s="25">
        <f t="shared" ref="A1:L1" ca="1" si="0">INDEX(CELL("largeur",A1),1,1)</f>
        <v>6</v>
      </c>
      <c r="B1" s="25">
        <f t="shared" ca="1" si="0"/>
        <v>23</v>
      </c>
      <c r="C1" s="25">
        <f t="shared" ca="1" si="0"/>
        <v>25</v>
      </c>
      <c r="D1" s="25">
        <f t="shared" ca="1" si="0"/>
        <v>33</v>
      </c>
      <c r="E1" s="25">
        <f t="shared" ca="1" si="0"/>
        <v>8</v>
      </c>
      <c r="F1" s="25">
        <f t="shared" ca="1" si="0"/>
        <v>13</v>
      </c>
      <c r="G1" s="25">
        <f t="shared" ca="1" si="0"/>
        <v>10</v>
      </c>
      <c r="H1" s="25">
        <f t="shared" ca="1" si="0"/>
        <v>55</v>
      </c>
      <c r="I1" s="25">
        <f t="shared" ca="1" si="0"/>
        <v>8</v>
      </c>
      <c r="J1" s="25">
        <f t="shared" ca="1" si="0"/>
        <v>8</v>
      </c>
      <c r="K1" s="25">
        <f t="shared" ref="K1:AF1" ca="1" si="1">INDEX(CELL("largeur",K1),1,1)</f>
        <v>8</v>
      </c>
      <c r="L1" s="25">
        <f t="shared" ca="1" si="0"/>
        <v>6</v>
      </c>
      <c r="M1" s="25">
        <f t="shared" ca="1" si="1"/>
        <v>23</v>
      </c>
      <c r="N1" s="25">
        <f t="shared" ca="1" si="1"/>
        <v>26</v>
      </c>
      <c r="O1" s="25">
        <f t="shared" ca="1" si="1"/>
        <v>33</v>
      </c>
      <c r="P1" s="25">
        <f t="shared" ca="1" si="1"/>
        <v>10</v>
      </c>
      <c r="Q1" s="25">
        <f t="shared" ca="1" si="1"/>
        <v>13</v>
      </c>
      <c r="S1" s="25">
        <f t="shared" ref="S1" ca="1" si="2">INDEX(CELL("largeur",S1),1,1)</f>
        <v>6</v>
      </c>
      <c r="T1" s="25">
        <f t="shared" ca="1" si="1"/>
        <v>23</v>
      </c>
      <c r="U1" s="25">
        <f t="shared" ca="1" si="1"/>
        <v>26</v>
      </c>
      <c r="V1" s="25">
        <f t="shared" ca="1" si="1"/>
        <v>33</v>
      </c>
      <c r="W1" s="25">
        <f t="shared" ca="1" si="1"/>
        <v>10</v>
      </c>
      <c r="X1" s="25">
        <f t="shared" ca="1" si="1"/>
        <v>13</v>
      </c>
      <c r="Y1" s="25">
        <f t="shared" ca="1" si="1"/>
        <v>34</v>
      </c>
      <c r="Z1" s="82"/>
      <c r="AA1" s="25">
        <f t="shared" ref="AA1" ca="1" si="3">INDEX(CELL("largeur",AA1),1,1)</f>
        <v>6</v>
      </c>
      <c r="AB1" s="25">
        <f t="shared" ca="1" si="1"/>
        <v>23</v>
      </c>
      <c r="AC1" s="25">
        <f t="shared" ca="1" si="1"/>
        <v>26</v>
      </c>
      <c r="AD1" s="25">
        <f t="shared" ca="1" si="1"/>
        <v>33</v>
      </c>
      <c r="AE1" s="25">
        <f t="shared" ca="1" si="1"/>
        <v>10</v>
      </c>
      <c r="AF1" s="25">
        <f t="shared" ca="1" si="1"/>
        <v>13</v>
      </c>
    </row>
    <row r="2" spans="1:33" ht="30" customHeight="1" x14ac:dyDescent="0.25">
      <c r="A2" s="83" t="s">
        <v>15</v>
      </c>
      <c r="B2" s="84" t="s">
        <v>32</v>
      </c>
      <c r="C2" s="84" t="s">
        <v>33</v>
      </c>
      <c r="D2" s="85" t="s">
        <v>34</v>
      </c>
      <c r="E2" s="85"/>
      <c r="F2" s="85"/>
      <c r="G2" s="85"/>
      <c r="H2" s="85"/>
      <c r="I2" s="85"/>
      <c r="J2" s="85"/>
      <c r="L2" s="83" t="s">
        <v>15</v>
      </c>
      <c r="M2" s="38" t="s">
        <v>35</v>
      </c>
      <c r="N2" s="38"/>
      <c r="O2" s="86"/>
      <c r="P2" s="38"/>
      <c r="Q2" s="87"/>
      <c r="S2" s="83" t="s">
        <v>15</v>
      </c>
      <c r="T2" s="88" t="s">
        <v>36</v>
      </c>
      <c r="U2" s="88"/>
      <c r="V2" s="88"/>
      <c r="W2" s="88"/>
      <c r="X2" s="89"/>
      <c r="Y2" s="90" t="s">
        <v>37</v>
      </c>
      <c r="AA2" s="83" t="s">
        <v>15</v>
      </c>
      <c r="AB2" s="88" t="s">
        <v>38</v>
      </c>
      <c r="AC2" s="88"/>
      <c r="AD2" s="88"/>
      <c r="AE2" s="88"/>
      <c r="AF2" s="89"/>
      <c r="AG2" s="574" t="s">
        <v>1723</v>
      </c>
    </row>
    <row r="3" spans="1:33" ht="15.75" x14ac:dyDescent="0.25">
      <c r="A3" s="30">
        <v>1</v>
      </c>
      <c r="B3" s="91" t="s">
        <v>39</v>
      </c>
      <c r="C3" s="26" t="s">
        <v>40</v>
      </c>
      <c r="D3" s="634" t="s">
        <v>41</v>
      </c>
      <c r="E3" s="635"/>
      <c r="F3" s="635"/>
      <c r="G3" s="635"/>
      <c r="H3" s="635"/>
      <c r="I3" s="635"/>
      <c r="J3" s="636"/>
      <c r="L3" s="30">
        <v>1</v>
      </c>
      <c r="M3" s="643" t="s">
        <v>42</v>
      </c>
      <c r="N3" s="644"/>
      <c r="O3" s="644"/>
      <c r="P3" s="644"/>
      <c r="Q3" s="645"/>
      <c r="S3" s="30">
        <v>1</v>
      </c>
      <c r="T3" s="652" t="s">
        <v>43</v>
      </c>
      <c r="U3" s="653"/>
      <c r="V3" s="653"/>
      <c r="W3" s="653"/>
      <c r="X3" s="654"/>
      <c r="Y3" s="661" t="s">
        <v>44</v>
      </c>
      <c r="AA3" s="30">
        <v>1</v>
      </c>
      <c r="AB3" s="664" t="s">
        <v>45</v>
      </c>
      <c r="AC3" s="665"/>
      <c r="AD3" s="665"/>
      <c r="AE3" s="665"/>
      <c r="AF3" s="666"/>
    </row>
    <row r="4" spans="1:33" ht="15.75" x14ac:dyDescent="0.25">
      <c r="A4" s="31"/>
      <c r="B4" s="92"/>
      <c r="C4" s="42"/>
      <c r="D4" s="637"/>
      <c r="E4" s="638"/>
      <c r="F4" s="638"/>
      <c r="G4" s="638"/>
      <c r="H4" s="638"/>
      <c r="I4" s="638"/>
      <c r="J4" s="639"/>
      <c r="L4" s="31"/>
      <c r="M4" s="646"/>
      <c r="N4" s="647"/>
      <c r="O4" s="647"/>
      <c r="P4" s="647"/>
      <c r="Q4" s="648"/>
      <c r="S4" s="31"/>
      <c r="T4" s="655"/>
      <c r="U4" s="656"/>
      <c r="V4" s="656"/>
      <c r="W4" s="656"/>
      <c r="X4" s="657"/>
      <c r="Y4" s="662"/>
      <c r="Z4" s="29"/>
      <c r="AA4" s="31"/>
      <c r="AB4" s="667"/>
      <c r="AC4" s="668"/>
      <c r="AD4" s="668"/>
      <c r="AE4" s="668"/>
      <c r="AF4" s="669"/>
    </row>
    <row r="5" spans="1:33" ht="15.75" x14ac:dyDescent="0.25">
      <c r="A5" s="32"/>
      <c r="B5" s="92"/>
      <c r="C5" s="42"/>
      <c r="D5" s="640"/>
      <c r="E5" s="641"/>
      <c r="F5" s="641"/>
      <c r="G5" s="641"/>
      <c r="H5" s="641"/>
      <c r="I5" s="641"/>
      <c r="J5" s="642"/>
      <c r="L5" s="32"/>
      <c r="M5" s="649"/>
      <c r="N5" s="650"/>
      <c r="O5" s="650"/>
      <c r="P5" s="650"/>
      <c r="Q5" s="651"/>
      <c r="S5" s="32"/>
      <c r="T5" s="658"/>
      <c r="U5" s="659"/>
      <c r="V5" s="659"/>
      <c r="W5" s="659"/>
      <c r="X5" s="660"/>
      <c r="Y5" s="663"/>
      <c r="Z5" s="29"/>
      <c r="AA5" s="32"/>
      <c r="AB5" s="670"/>
      <c r="AC5" s="671"/>
      <c r="AD5" s="671"/>
      <c r="AE5" s="671"/>
      <c r="AF5" s="672"/>
    </row>
    <row r="6" spans="1:33" ht="15.75" x14ac:dyDescent="0.25">
      <c r="A6" s="30">
        <v>2</v>
      </c>
      <c r="B6" s="91" t="s">
        <v>39</v>
      </c>
      <c r="C6" s="26" t="s">
        <v>46</v>
      </c>
      <c r="D6" s="634" t="s">
        <v>47</v>
      </c>
      <c r="E6" s="635"/>
      <c r="F6" s="635"/>
      <c r="G6" s="635"/>
      <c r="H6" s="635"/>
      <c r="I6" s="635"/>
      <c r="J6" s="636"/>
      <c r="L6" s="30">
        <v>2</v>
      </c>
      <c r="M6" s="643" t="s">
        <v>48</v>
      </c>
      <c r="N6" s="644"/>
      <c r="O6" s="644"/>
      <c r="P6" s="644"/>
      <c r="Q6" s="645"/>
      <c r="S6" s="30">
        <v>2</v>
      </c>
      <c r="T6" s="652" t="s">
        <v>49</v>
      </c>
      <c r="U6" s="653"/>
      <c r="V6" s="653"/>
      <c r="W6" s="653"/>
      <c r="X6" s="654"/>
      <c r="Y6" s="661" t="s">
        <v>50</v>
      </c>
      <c r="Z6" s="35" t="s">
        <v>51</v>
      </c>
      <c r="AA6" s="30">
        <v>2</v>
      </c>
      <c r="AB6" s="664" t="s">
        <v>52</v>
      </c>
      <c r="AC6" s="665"/>
      <c r="AD6" s="665"/>
      <c r="AE6" s="665"/>
      <c r="AF6" s="666"/>
    </row>
    <row r="7" spans="1:33" ht="15.75" x14ac:dyDescent="0.25">
      <c r="A7" s="31"/>
      <c r="B7" s="92"/>
      <c r="C7" s="42"/>
      <c r="D7" s="637"/>
      <c r="E7" s="638"/>
      <c r="F7" s="638"/>
      <c r="G7" s="638"/>
      <c r="H7" s="638"/>
      <c r="I7" s="638"/>
      <c r="J7" s="639"/>
      <c r="L7" s="31"/>
      <c r="M7" s="646"/>
      <c r="N7" s="647"/>
      <c r="O7" s="647"/>
      <c r="P7" s="647"/>
      <c r="Q7" s="648"/>
      <c r="S7" s="31"/>
      <c r="T7" s="655"/>
      <c r="U7" s="656"/>
      <c r="V7" s="656"/>
      <c r="W7" s="656"/>
      <c r="X7" s="657"/>
      <c r="Y7" s="662"/>
      <c r="Z7" s="29"/>
      <c r="AA7" s="31"/>
      <c r="AB7" s="667"/>
      <c r="AC7" s="668"/>
      <c r="AD7" s="668"/>
      <c r="AE7" s="668"/>
      <c r="AF7" s="669"/>
    </row>
    <row r="8" spans="1:33" ht="15.75" x14ac:dyDescent="0.25">
      <c r="A8" s="32"/>
      <c r="B8" s="92"/>
      <c r="C8" s="42"/>
      <c r="D8" s="640"/>
      <c r="E8" s="641"/>
      <c r="F8" s="641"/>
      <c r="G8" s="641"/>
      <c r="H8" s="641"/>
      <c r="I8" s="641"/>
      <c r="J8" s="642"/>
      <c r="L8" s="32"/>
      <c r="M8" s="649"/>
      <c r="N8" s="650"/>
      <c r="O8" s="650"/>
      <c r="P8" s="650"/>
      <c r="Q8" s="651"/>
      <c r="S8" s="32"/>
      <c r="T8" s="658"/>
      <c r="U8" s="659"/>
      <c r="V8" s="659"/>
      <c r="W8" s="659"/>
      <c r="X8" s="660"/>
      <c r="Y8" s="663"/>
      <c r="Z8" s="29"/>
      <c r="AA8" s="32"/>
      <c r="AB8" s="670"/>
      <c r="AC8" s="671"/>
      <c r="AD8" s="671"/>
      <c r="AE8" s="671"/>
      <c r="AF8" s="672"/>
    </row>
    <row r="9" spans="1:33" ht="21" customHeight="1" x14ac:dyDescent="0.25">
      <c r="A9" s="30">
        <v>3</v>
      </c>
      <c r="B9" s="91" t="s">
        <v>39</v>
      </c>
      <c r="C9" s="26" t="s">
        <v>53</v>
      </c>
      <c r="D9" s="634" t="s">
        <v>54</v>
      </c>
      <c r="E9" s="635"/>
      <c r="F9" s="635"/>
      <c r="G9" s="635"/>
      <c r="H9" s="635"/>
      <c r="I9" s="635"/>
      <c r="J9" s="636"/>
      <c r="L9" s="30">
        <v>3</v>
      </c>
      <c r="M9" s="643" t="s">
        <v>55</v>
      </c>
      <c r="N9" s="644"/>
      <c r="O9" s="644"/>
      <c r="P9" s="644"/>
      <c r="Q9" s="645"/>
      <c r="S9" s="30">
        <v>3</v>
      </c>
      <c r="T9" s="652" t="s">
        <v>56</v>
      </c>
      <c r="U9" s="653"/>
      <c r="V9" s="653"/>
      <c r="W9" s="653"/>
      <c r="X9" s="654"/>
      <c r="Y9" s="661" t="s">
        <v>57</v>
      </c>
      <c r="AA9" s="30">
        <v>3</v>
      </c>
      <c r="AB9" s="664" t="s">
        <v>58</v>
      </c>
      <c r="AC9" s="665"/>
      <c r="AD9" s="665"/>
      <c r="AE9" s="665"/>
      <c r="AF9" s="666"/>
    </row>
    <row r="10" spans="1:33" ht="21" customHeight="1" x14ac:dyDescent="0.25">
      <c r="A10" s="31"/>
      <c r="B10" s="92"/>
      <c r="C10" s="42"/>
      <c r="D10" s="637"/>
      <c r="E10" s="638"/>
      <c r="F10" s="638"/>
      <c r="G10" s="638"/>
      <c r="H10" s="638"/>
      <c r="I10" s="638"/>
      <c r="J10" s="639"/>
      <c r="L10" s="31"/>
      <c r="M10" s="646"/>
      <c r="N10" s="647"/>
      <c r="O10" s="647"/>
      <c r="P10" s="647"/>
      <c r="Q10" s="648"/>
      <c r="S10" s="31"/>
      <c r="T10" s="655"/>
      <c r="U10" s="656"/>
      <c r="V10" s="656"/>
      <c r="W10" s="656"/>
      <c r="X10" s="657"/>
      <c r="Y10" s="662"/>
      <c r="Z10" s="29"/>
      <c r="AA10" s="31"/>
      <c r="AB10" s="667"/>
      <c r="AC10" s="668"/>
      <c r="AD10" s="668"/>
      <c r="AE10" s="668"/>
      <c r="AF10" s="669"/>
    </row>
    <row r="11" spans="1:33" ht="21" customHeight="1" x14ac:dyDescent="0.25">
      <c r="A11" s="32"/>
      <c r="B11" s="92"/>
      <c r="C11" s="42"/>
      <c r="D11" s="640"/>
      <c r="E11" s="641"/>
      <c r="F11" s="641"/>
      <c r="G11" s="641"/>
      <c r="H11" s="641"/>
      <c r="I11" s="641"/>
      <c r="J11" s="642"/>
      <c r="L11" s="32"/>
      <c r="M11" s="649"/>
      <c r="N11" s="650"/>
      <c r="O11" s="650"/>
      <c r="P11" s="650"/>
      <c r="Q11" s="651"/>
      <c r="S11" s="32"/>
      <c r="T11" s="658"/>
      <c r="U11" s="659"/>
      <c r="V11" s="659"/>
      <c r="W11" s="659"/>
      <c r="X11" s="660"/>
      <c r="Y11" s="663"/>
      <c r="Z11" s="29"/>
      <c r="AA11" s="32"/>
      <c r="AB11" s="670"/>
      <c r="AC11" s="671"/>
      <c r="AD11" s="671"/>
      <c r="AE11" s="671"/>
      <c r="AF11" s="672"/>
    </row>
    <row r="12" spans="1:33" ht="21" customHeight="1" x14ac:dyDescent="0.25">
      <c r="A12" s="30">
        <v>4</v>
      </c>
      <c r="B12" s="91" t="s">
        <v>39</v>
      </c>
      <c r="C12" s="26" t="s">
        <v>59</v>
      </c>
      <c r="D12" s="634" t="s">
        <v>60</v>
      </c>
      <c r="E12" s="635"/>
      <c r="F12" s="635"/>
      <c r="G12" s="635"/>
      <c r="H12" s="635"/>
      <c r="I12" s="635"/>
      <c r="J12" s="636"/>
      <c r="L12" s="30">
        <v>4</v>
      </c>
      <c r="M12" s="643" t="s">
        <v>61</v>
      </c>
      <c r="N12" s="644"/>
      <c r="O12" s="644"/>
      <c r="P12" s="644"/>
      <c r="Q12" s="645"/>
      <c r="S12" s="30">
        <v>4</v>
      </c>
      <c r="T12" s="652" t="s">
        <v>62</v>
      </c>
      <c r="U12" s="653"/>
      <c r="V12" s="653"/>
      <c r="W12" s="653"/>
      <c r="X12" s="654"/>
      <c r="Y12" s="661" t="s">
        <v>63</v>
      </c>
      <c r="AA12" s="30">
        <v>4</v>
      </c>
      <c r="AB12" s="664" t="s">
        <v>64</v>
      </c>
      <c r="AC12" s="665"/>
      <c r="AD12" s="665"/>
      <c r="AE12" s="665"/>
      <c r="AF12" s="666"/>
    </row>
    <row r="13" spans="1:33" ht="21" customHeight="1" x14ac:dyDescent="0.25">
      <c r="A13" s="31"/>
      <c r="B13" s="92"/>
      <c r="C13" s="42"/>
      <c r="D13" s="637"/>
      <c r="E13" s="638"/>
      <c r="F13" s="638"/>
      <c r="G13" s="638"/>
      <c r="H13" s="638"/>
      <c r="I13" s="638"/>
      <c r="J13" s="639"/>
      <c r="L13" s="31"/>
      <c r="M13" s="646"/>
      <c r="N13" s="647"/>
      <c r="O13" s="647"/>
      <c r="P13" s="647"/>
      <c r="Q13" s="648"/>
      <c r="S13" s="31"/>
      <c r="T13" s="655"/>
      <c r="U13" s="656"/>
      <c r="V13" s="656"/>
      <c r="W13" s="656"/>
      <c r="X13" s="657"/>
      <c r="Y13" s="662"/>
      <c r="Z13" s="29"/>
      <c r="AA13" s="31"/>
      <c r="AB13" s="667"/>
      <c r="AC13" s="668"/>
      <c r="AD13" s="668"/>
      <c r="AE13" s="668"/>
      <c r="AF13" s="669"/>
    </row>
    <row r="14" spans="1:33" ht="21" customHeight="1" x14ac:dyDescent="0.25">
      <c r="A14" s="32"/>
      <c r="B14" s="92"/>
      <c r="C14" s="42"/>
      <c r="D14" s="640"/>
      <c r="E14" s="641"/>
      <c r="F14" s="641"/>
      <c r="G14" s="641"/>
      <c r="H14" s="641"/>
      <c r="I14" s="641"/>
      <c r="J14" s="642"/>
      <c r="L14" s="32"/>
      <c r="M14" s="649"/>
      <c r="N14" s="650"/>
      <c r="O14" s="650"/>
      <c r="P14" s="650"/>
      <c r="Q14" s="651"/>
      <c r="S14" s="32"/>
      <c r="T14" s="658"/>
      <c r="U14" s="659"/>
      <c r="V14" s="659"/>
      <c r="W14" s="659"/>
      <c r="X14" s="660"/>
      <c r="Y14" s="663"/>
      <c r="Z14" s="29"/>
      <c r="AA14" s="32"/>
      <c r="AB14" s="670"/>
      <c r="AC14" s="671"/>
      <c r="AD14" s="671"/>
      <c r="AE14" s="671"/>
      <c r="AF14" s="672"/>
    </row>
    <row r="15" spans="1:33" ht="21" customHeight="1" x14ac:dyDescent="0.25">
      <c r="A15" s="30">
        <v>5</v>
      </c>
      <c r="B15" s="91" t="s">
        <v>39</v>
      </c>
      <c r="C15" s="26" t="s">
        <v>65</v>
      </c>
      <c r="D15" s="634" t="s">
        <v>66</v>
      </c>
      <c r="E15" s="635"/>
      <c r="F15" s="635"/>
      <c r="G15" s="635"/>
      <c r="H15" s="635"/>
      <c r="I15" s="635"/>
      <c r="J15" s="636"/>
      <c r="L15" s="30">
        <v>5</v>
      </c>
      <c r="M15" s="643" t="s">
        <v>67</v>
      </c>
      <c r="N15" s="644"/>
      <c r="O15" s="644"/>
      <c r="P15" s="644"/>
      <c r="Q15" s="645"/>
      <c r="S15" s="30">
        <v>5</v>
      </c>
      <c r="T15" s="652" t="s">
        <v>68</v>
      </c>
      <c r="U15" s="653"/>
      <c r="V15" s="653"/>
      <c r="W15" s="653"/>
      <c r="X15" s="654"/>
      <c r="Y15" s="661" t="s">
        <v>69</v>
      </c>
      <c r="AA15" s="30">
        <v>5</v>
      </c>
      <c r="AB15" s="664" t="s">
        <v>70</v>
      </c>
      <c r="AC15" s="665"/>
      <c r="AD15" s="665"/>
      <c r="AE15" s="665"/>
      <c r="AF15" s="666"/>
    </row>
    <row r="16" spans="1:33" ht="21" customHeight="1" x14ac:dyDescent="0.25">
      <c r="A16" s="31"/>
      <c r="B16" s="92"/>
      <c r="C16" s="42"/>
      <c r="D16" s="637"/>
      <c r="E16" s="638"/>
      <c r="F16" s="638"/>
      <c r="G16" s="638"/>
      <c r="H16" s="638"/>
      <c r="I16" s="638"/>
      <c r="J16" s="639"/>
      <c r="L16" s="31"/>
      <c r="M16" s="646"/>
      <c r="N16" s="647"/>
      <c r="O16" s="647"/>
      <c r="P16" s="647"/>
      <c r="Q16" s="648"/>
      <c r="S16" s="31"/>
      <c r="T16" s="655"/>
      <c r="U16" s="656"/>
      <c r="V16" s="656"/>
      <c r="W16" s="656"/>
      <c r="X16" s="657"/>
      <c r="Y16" s="662"/>
      <c r="Z16" s="29"/>
      <c r="AA16" s="31"/>
      <c r="AB16" s="667"/>
      <c r="AC16" s="668"/>
      <c r="AD16" s="668"/>
      <c r="AE16" s="668"/>
      <c r="AF16" s="669"/>
    </row>
    <row r="17" spans="1:32" ht="21" customHeight="1" x14ac:dyDescent="0.25">
      <c r="A17" s="32"/>
      <c r="B17" s="92"/>
      <c r="C17" s="42"/>
      <c r="D17" s="640"/>
      <c r="E17" s="641"/>
      <c r="F17" s="641"/>
      <c r="G17" s="641"/>
      <c r="H17" s="641"/>
      <c r="I17" s="641"/>
      <c r="J17" s="642"/>
      <c r="L17" s="32"/>
      <c r="M17" s="649"/>
      <c r="N17" s="650"/>
      <c r="O17" s="650"/>
      <c r="P17" s="650"/>
      <c r="Q17" s="651"/>
      <c r="S17" s="32"/>
      <c r="T17" s="658"/>
      <c r="U17" s="659"/>
      <c r="V17" s="659"/>
      <c r="W17" s="659"/>
      <c r="X17" s="660"/>
      <c r="Y17" s="663"/>
      <c r="Z17" s="29"/>
      <c r="AA17" s="32"/>
      <c r="AB17" s="670"/>
      <c r="AC17" s="671"/>
      <c r="AD17" s="671"/>
      <c r="AE17" s="671"/>
      <c r="AF17" s="672"/>
    </row>
    <row r="18" spans="1:32" ht="21" customHeight="1" x14ac:dyDescent="0.25">
      <c r="A18" s="30">
        <v>6</v>
      </c>
      <c r="B18" s="91" t="s">
        <v>39</v>
      </c>
      <c r="C18" s="26" t="s">
        <v>65</v>
      </c>
      <c r="D18" s="634" t="s">
        <v>71</v>
      </c>
      <c r="E18" s="635"/>
      <c r="F18" s="635"/>
      <c r="G18" s="635"/>
      <c r="H18" s="635"/>
      <c r="I18" s="635"/>
      <c r="J18" s="636"/>
      <c r="L18" s="30">
        <v>6</v>
      </c>
      <c r="M18" s="643" t="s">
        <v>72</v>
      </c>
      <c r="N18" s="644"/>
      <c r="O18" s="644"/>
      <c r="P18" s="644"/>
      <c r="Q18" s="645"/>
      <c r="S18" s="30">
        <v>6</v>
      </c>
      <c r="T18" s="652" t="s">
        <v>68</v>
      </c>
      <c r="U18" s="653"/>
      <c r="V18" s="653"/>
      <c r="W18" s="653"/>
      <c r="X18" s="654"/>
      <c r="Y18" s="661" t="s">
        <v>73</v>
      </c>
      <c r="AA18" s="30">
        <v>6</v>
      </c>
      <c r="AB18" s="664" t="s">
        <v>74</v>
      </c>
      <c r="AC18" s="665"/>
      <c r="AD18" s="665"/>
      <c r="AE18" s="665"/>
      <c r="AF18" s="666"/>
    </row>
    <row r="19" spans="1:32" ht="21" customHeight="1" x14ac:dyDescent="0.25">
      <c r="A19" s="31"/>
      <c r="B19" s="92"/>
      <c r="C19" s="42"/>
      <c r="D19" s="637"/>
      <c r="E19" s="638"/>
      <c r="F19" s="638"/>
      <c r="G19" s="638"/>
      <c r="H19" s="638"/>
      <c r="I19" s="638"/>
      <c r="J19" s="639"/>
      <c r="L19" s="31"/>
      <c r="M19" s="646"/>
      <c r="N19" s="647"/>
      <c r="O19" s="647"/>
      <c r="P19" s="647"/>
      <c r="Q19" s="648"/>
      <c r="S19" s="31"/>
      <c r="T19" s="655"/>
      <c r="U19" s="656"/>
      <c r="V19" s="656"/>
      <c r="W19" s="656"/>
      <c r="X19" s="657"/>
      <c r="Y19" s="662"/>
      <c r="Z19" s="29"/>
      <c r="AA19" s="31"/>
      <c r="AB19" s="667"/>
      <c r="AC19" s="668"/>
      <c r="AD19" s="668"/>
      <c r="AE19" s="668"/>
      <c r="AF19" s="669"/>
    </row>
    <row r="20" spans="1:32" ht="21" customHeight="1" x14ac:dyDescent="0.25">
      <c r="A20" s="32"/>
      <c r="B20" s="92"/>
      <c r="C20" s="42"/>
      <c r="D20" s="640"/>
      <c r="E20" s="641"/>
      <c r="F20" s="641"/>
      <c r="G20" s="641"/>
      <c r="H20" s="641"/>
      <c r="I20" s="641"/>
      <c r="J20" s="642"/>
      <c r="L20" s="32"/>
      <c r="M20" s="649"/>
      <c r="N20" s="650"/>
      <c r="O20" s="650"/>
      <c r="P20" s="650"/>
      <c r="Q20" s="651"/>
      <c r="S20" s="32"/>
      <c r="T20" s="658"/>
      <c r="U20" s="659"/>
      <c r="V20" s="659"/>
      <c r="W20" s="659"/>
      <c r="X20" s="660"/>
      <c r="Y20" s="663"/>
      <c r="Z20" s="29"/>
      <c r="AA20" s="32"/>
      <c r="AB20" s="670"/>
      <c r="AC20" s="671"/>
      <c r="AD20" s="671"/>
      <c r="AE20" s="671"/>
      <c r="AF20" s="672"/>
    </row>
    <row r="21" spans="1:32" ht="21" customHeight="1" x14ac:dyDescent="0.25">
      <c r="A21" s="30">
        <v>7</v>
      </c>
      <c r="B21" s="91" t="s">
        <v>39</v>
      </c>
      <c r="C21" s="26" t="s">
        <v>75</v>
      </c>
      <c r="D21" s="634" t="s">
        <v>76</v>
      </c>
      <c r="E21" s="635"/>
      <c r="F21" s="635"/>
      <c r="G21" s="635"/>
      <c r="H21" s="635"/>
      <c r="I21" s="635"/>
      <c r="J21" s="636"/>
      <c r="L21" s="30">
        <v>7</v>
      </c>
      <c r="M21" s="643" t="s">
        <v>77</v>
      </c>
      <c r="N21" s="644"/>
      <c r="O21" s="644"/>
      <c r="P21" s="644"/>
      <c r="Q21" s="645"/>
      <c r="S21" s="30">
        <v>7</v>
      </c>
      <c r="T21" s="652" t="s">
        <v>78</v>
      </c>
      <c r="U21" s="653"/>
      <c r="V21" s="653"/>
      <c r="W21" s="653"/>
      <c r="X21" s="654"/>
      <c r="Y21" s="661" t="s">
        <v>79</v>
      </c>
      <c r="AA21" s="30">
        <v>7</v>
      </c>
      <c r="AB21" s="664" t="s">
        <v>80</v>
      </c>
      <c r="AC21" s="665"/>
      <c r="AD21" s="665"/>
      <c r="AE21" s="665"/>
      <c r="AF21" s="666"/>
    </row>
    <row r="22" spans="1:32" ht="21" customHeight="1" x14ac:dyDescent="0.25">
      <c r="A22" s="31"/>
      <c r="B22" s="92"/>
      <c r="C22" s="42"/>
      <c r="D22" s="637"/>
      <c r="E22" s="638"/>
      <c r="F22" s="638"/>
      <c r="G22" s="638"/>
      <c r="H22" s="638"/>
      <c r="I22" s="638"/>
      <c r="J22" s="639"/>
      <c r="L22" s="31"/>
      <c r="M22" s="646"/>
      <c r="N22" s="647"/>
      <c r="O22" s="647"/>
      <c r="P22" s="647"/>
      <c r="Q22" s="648"/>
      <c r="S22" s="31"/>
      <c r="T22" s="655"/>
      <c r="U22" s="656"/>
      <c r="V22" s="656"/>
      <c r="W22" s="656"/>
      <c r="X22" s="657"/>
      <c r="Y22" s="662"/>
      <c r="Z22" s="29"/>
      <c r="AA22" s="31"/>
      <c r="AB22" s="667"/>
      <c r="AC22" s="668"/>
      <c r="AD22" s="668"/>
      <c r="AE22" s="668"/>
      <c r="AF22" s="669"/>
    </row>
    <row r="23" spans="1:32" ht="21" customHeight="1" x14ac:dyDescent="0.25">
      <c r="A23" s="32"/>
      <c r="B23" s="92"/>
      <c r="C23" s="42"/>
      <c r="D23" s="640"/>
      <c r="E23" s="641"/>
      <c r="F23" s="641"/>
      <c r="G23" s="641"/>
      <c r="H23" s="641"/>
      <c r="I23" s="641"/>
      <c r="J23" s="642"/>
      <c r="L23" s="32"/>
      <c r="M23" s="649"/>
      <c r="N23" s="650"/>
      <c r="O23" s="650"/>
      <c r="P23" s="650"/>
      <c r="Q23" s="651"/>
      <c r="S23" s="32"/>
      <c r="T23" s="658"/>
      <c r="U23" s="659"/>
      <c r="V23" s="659"/>
      <c r="W23" s="659"/>
      <c r="X23" s="660"/>
      <c r="Y23" s="663"/>
      <c r="Z23" s="29"/>
      <c r="AA23" s="32"/>
      <c r="AB23" s="670"/>
      <c r="AC23" s="671"/>
      <c r="AD23" s="671"/>
      <c r="AE23" s="671"/>
      <c r="AF23" s="672"/>
    </row>
    <row r="24" spans="1:32" ht="21" customHeight="1" x14ac:dyDescent="0.25">
      <c r="A24" s="30">
        <v>8</v>
      </c>
      <c r="B24" s="91" t="s">
        <v>39</v>
      </c>
      <c r="C24" s="26" t="s">
        <v>81</v>
      </c>
      <c r="D24" s="634" t="s">
        <v>82</v>
      </c>
      <c r="E24" s="635"/>
      <c r="F24" s="635"/>
      <c r="G24" s="635"/>
      <c r="H24" s="635"/>
      <c r="I24" s="635"/>
      <c r="J24" s="636"/>
      <c r="L24" s="30">
        <v>8</v>
      </c>
      <c r="M24" s="643" t="s">
        <v>83</v>
      </c>
      <c r="N24" s="644"/>
      <c r="O24" s="644"/>
      <c r="P24" s="644"/>
      <c r="Q24" s="645"/>
      <c r="S24" s="30">
        <v>8</v>
      </c>
      <c r="T24" s="652" t="s">
        <v>84</v>
      </c>
      <c r="U24" s="653"/>
      <c r="V24" s="653"/>
      <c r="W24" s="653"/>
      <c r="X24" s="654"/>
      <c r="Y24" s="661" t="s">
        <v>85</v>
      </c>
      <c r="AA24" s="30">
        <v>8</v>
      </c>
      <c r="AB24" s="664" t="s">
        <v>86</v>
      </c>
      <c r="AC24" s="665"/>
      <c r="AD24" s="665"/>
      <c r="AE24" s="665"/>
      <c r="AF24" s="666"/>
    </row>
    <row r="25" spans="1:32" ht="21" customHeight="1" x14ac:dyDescent="0.25">
      <c r="A25" s="31"/>
      <c r="B25" s="92"/>
      <c r="C25" s="42"/>
      <c r="D25" s="637"/>
      <c r="E25" s="638"/>
      <c r="F25" s="638"/>
      <c r="G25" s="638"/>
      <c r="H25" s="638"/>
      <c r="I25" s="638"/>
      <c r="J25" s="639"/>
      <c r="L25" s="31"/>
      <c r="M25" s="646"/>
      <c r="N25" s="647"/>
      <c r="O25" s="647"/>
      <c r="P25" s="647"/>
      <c r="Q25" s="648"/>
      <c r="S25" s="31"/>
      <c r="T25" s="655"/>
      <c r="U25" s="656"/>
      <c r="V25" s="656"/>
      <c r="W25" s="656"/>
      <c r="X25" s="657"/>
      <c r="Y25" s="662"/>
      <c r="Z25" s="29"/>
      <c r="AA25" s="31"/>
      <c r="AB25" s="667"/>
      <c r="AC25" s="668"/>
      <c r="AD25" s="668"/>
      <c r="AE25" s="668"/>
      <c r="AF25" s="669"/>
    </row>
    <row r="26" spans="1:32" ht="21" customHeight="1" x14ac:dyDescent="0.25">
      <c r="A26" s="32"/>
      <c r="B26" s="92"/>
      <c r="C26" s="42"/>
      <c r="D26" s="640"/>
      <c r="E26" s="641"/>
      <c r="F26" s="641"/>
      <c r="G26" s="641"/>
      <c r="H26" s="641"/>
      <c r="I26" s="641"/>
      <c r="J26" s="642"/>
      <c r="L26" s="32"/>
      <c r="M26" s="649"/>
      <c r="N26" s="650"/>
      <c r="O26" s="650"/>
      <c r="P26" s="650"/>
      <c r="Q26" s="651"/>
      <c r="S26" s="32"/>
      <c r="T26" s="658"/>
      <c r="U26" s="659"/>
      <c r="V26" s="659"/>
      <c r="W26" s="659"/>
      <c r="X26" s="660"/>
      <c r="Y26" s="663"/>
      <c r="Z26" s="29"/>
      <c r="AA26" s="32"/>
      <c r="AB26" s="670"/>
      <c r="AC26" s="671"/>
      <c r="AD26" s="671"/>
      <c r="AE26" s="671"/>
      <c r="AF26" s="672"/>
    </row>
    <row r="27" spans="1:32" ht="21" customHeight="1" x14ac:dyDescent="0.25">
      <c r="A27" s="30">
        <v>9</v>
      </c>
      <c r="B27" s="91" t="s">
        <v>39</v>
      </c>
      <c r="C27" s="26" t="s">
        <v>87</v>
      </c>
      <c r="D27" s="634" t="s">
        <v>88</v>
      </c>
      <c r="E27" s="635"/>
      <c r="F27" s="635"/>
      <c r="G27" s="635"/>
      <c r="H27" s="635"/>
      <c r="I27" s="635"/>
      <c r="J27" s="636"/>
      <c r="L27" s="30">
        <v>9</v>
      </c>
      <c r="M27" s="643" t="s">
        <v>89</v>
      </c>
      <c r="N27" s="644"/>
      <c r="O27" s="644"/>
      <c r="P27" s="644"/>
      <c r="Q27" s="645"/>
      <c r="S27" s="30">
        <v>9</v>
      </c>
      <c r="T27" s="652" t="s">
        <v>90</v>
      </c>
      <c r="U27" s="653"/>
      <c r="V27" s="653"/>
      <c r="W27" s="653"/>
      <c r="X27" s="654"/>
      <c r="Y27" s="661" t="s">
        <v>91</v>
      </c>
      <c r="AA27" s="30">
        <v>9</v>
      </c>
      <c r="AB27" s="664" t="s">
        <v>92</v>
      </c>
      <c r="AC27" s="665"/>
      <c r="AD27" s="665"/>
      <c r="AE27" s="665"/>
      <c r="AF27" s="666"/>
    </row>
    <row r="28" spans="1:32" ht="21" customHeight="1" x14ac:dyDescent="0.25">
      <c r="A28" s="31"/>
      <c r="B28" s="92"/>
      <c r="C28" s="42"/>
      <c r="D28" s="637"/>
      <c r="E28" s="638"/>
      <c r="F28" s="638"/>
      <c r="G28" s="638"/>
      <c r="H28" s="638"/>
      <c r="I28" s="638"/>
      <c r="J28" s="639"/>
      <c r="L28" s="31"/>
      <c r="M28" s="646"/>
      <c r="N28" s="647"/>
      <c r="O28" s="647"/>
      <c r="P28" s="647"/>
      <c r="Q28" s="648"/>
      <c r="S28" s="31"/>
      <c r="T28" s="655"/>
      <c r="U28" s="656"/>
      <c r="V28" s="656"/>
      <c r="W28" s="656"/>
      <c r="X28" s="657"/>
      <c r="Y28" s="662"/>
      <c r="Z28" s="29"/>
      <c r="AA28" s="31"/>
      <c r="AB28" s="667"/>
      <c r="AC28" s="668"/>
      <c r="AD28" s="668"/>
      <c r="AE28" s="668"/>
      <c r="AF28" s="669"/>
    </row>
    <row r="29" spans="1:32" ht="21" customHeight="1" x14ac:dyDescent="0.25">
      <c r="A29" s="32"/>
      <c r="B29" s="92"/>
      <c r="C29" s="42"/>
      <c r="D29" s="640"/>
      <c r="E29" s="641"/>
      <c r="F29" s="641"/>
      <c r="G29" s="641"/>
      <c r="H29" s="641"/>
      <c r="I29" s="641"/>
      <c r="J29" s="642"/>
      <c r="L29" s="32"/>
      <c r="M29" s="649"/>
      <c r="N29" s="650"/>
      <c r="O29" s="650"/>
      <c r="P29" s="650"/>
      <c r="Q29" s="651"/>
      <c r="S29" s="32"/>
      <c r="T29" s="658"/>
      <c r="U29" s="659"/>
      <c r="V29" s="659"/>
      <c r="W29" s="659"/>
      <c r="X29" s="660"/>
      <c r="Y29" s="663"/>
      <c r="Z29" s="29"/>
      <c r="AA29" s="32"/>
      <c r="AB29" s="670"/>
      <c r="AC29" s="671"/>
      <c r="AD29" s="671"/>
      <c r="AE29" s="671"/>
      <c r="AF29" s="672"/>
    </row>
    <row r="30" spans="1:32" ht="21" customHeight="1" x14ac:dyDescent="0.25">
      <c r="A30" s="30">
        <v>10</v>
      </c>
      <c r="B30" s="91" t="s">
        <v>39</v>
      </c>
      <c r="C30" s="26" t="s">
        <v>93</v>
      </c>
      <c r="D30" s="634" t="s">
        <v>94</v>
      </c>
      <c r="E30" s="635"/>
      <c r="F30" s="635"/>
      <c r="G30" s="635"/>
      <c r="H30" s="635"/>
      <c r="I30" s="635"/>
      <c r="J30" s="636"/>
      <c r="L30" s="30">
        <v>10</v>
      </c>
      <c r="M30" s="643" t="s">
        <v>95</v>
      </c>
      <c r="N30" s="644"/>
      <c r="O30" s="644"/>
      <c r="P30" s="644"/>
      <c r="Q30" s="645"/>
      <c r="S30" s="30">
        <v>10</v>
      </c>
      <c r="T30" s="652" t="s">
        <v>96</v>
      </c>
      <c r="U30" s="653"/>
      <c r="V30" s="653"/>
      <c r="W30" s="653"/>
      <c r="X30" s="654"/>
      <c r="Y30" s="661" t="s">
        <v>97</v>
      </c>
      <c r="AA30" s="30">
        <v>10</v>
      </c>
      <c r="AB30" s="664" t="s">
        <v>98</v>
      </c>
      <c r="AC30" s="665"/>
      <c r="AD30" s="665"/>
      <c r="AE30" s="665"/>
      <c r="AF30" s="666"/>
    </row>
    <row r="31" spans="1:32" ht="21" customHeight="1" x14ac:dyDescent="0.25">
      <c r="A31" s="31"/>
      <c r="B31" s="92"/>
      <c r="C31" s="42"/>
      <c r="D31" s="637"/>
      <c r="E31" s="638"/>
      <c r="F31" s="638"/>
      <c r="G31" s="638"/>
      <c r="H31" s="638"/>
      <c r="I31" s="638"/>
      <c r="J31" s="639"/>
      <c r="L31" s="31"/>
      <c r="M31" s="646"/>
      <c r="N31" s="647"/>
      <c r="O31" s="647"/>
      <c r="P31" s="647"/>
      <c r="Q31" s="648"/>
      <c r="S31" s="31"/>
      <c r="T31" s="655"/>
      <c r="U31" s="656"/>
      <c r="V31" s="656"/>
      <c r="W31" s="656"/>
      <c r="X31" s="657"/>
      <c r="Y31" s="662"/>
      <c r="Z31" s="29"/>
      <c r="AA31" s="31"/>
      <c r="AB31" s="667"/>
      <c r="AC31" s="668"/>
      <c r="AD31" s="668"/>
      <c r="AE31" s="668"/>
      <c r="AF31" s="669"/>
    </row>
    <row r="32" spans="1:32" ht="21" customHeight="1" x14ac:dyDescent="0.25">
      <c r="A32" s="32"/>
      <c r="B32" s="92"/>
      <c r="C32" s="42"/>
      <c r="D32" s="640"/>
      <c r="E32" s="641"/>
      <c r="F32" s="641"/>
      <c r="G32" s="641"/>
      <c r="H32" s="641"/>
      <c r="I32" s="641"/>
      <c r="J32" s="642"/>
      <c r="L32" s="32"/>
      <c r="M32" s="649"/>
      <c r="N32" s="650"/>
      <c r="O32" s="650"/>
      <c r="P32" s="650"/>
      <c r="Q32" s="651"/>
      <c r="S32" s="32"/>
      <c r="T32" s="658"/>
      <c r="U32" s="659"/>
      <c r="V32" s="659"/>
      <c r="W32" s="659"/>
      <c r="X32" s="660"/>
      <c r="Y32" s="663"/>
      <c r="Z32" s="29"/>
      <c r="AA32" s="32"/>
      <c r="AB32" s="670"/>
      <c r="AC32" s="671"/>
      <c r="AD32" s="671"/>
      <c r="AE32" s="671"/>
      <c r="AF32" s="672"/>
    </row>
    <row r="33" spans="1:32" ht="21" customHeight="1" x14ac:dyDescent="0.25">
      <c r="A33" s="30">
        <v>11</v>
      </c>
      <c r="B33" s="91" t="s">
        <v>39</v>
      </c>
      <c r="C33" s="26" t="s">
        <v>93</v>
      </c>
      <c r="D33" s="634" t="s">
        <v>99</v>
      </c>
      <c r="E33" s="635"/>
      <c r="F33" s="635"/>
      <c r="G33" s="635"/>
      <c r="H33" s="635"/>
      <c r="I33" s="635"/>
      <c r="J33" s="636"/>
      <c r="L33" s="30">
        <v>11</v>
      </c>
      <c r="M33" s="643" t="s">
        <v>100</v>
      </c>
      <c r="N33" s="644"/>
      <c r="O33" s="644"/>
      <c r="P33" s="644"/>
      <c r="Q33" s="645"/>
      <c r="S33" s="30">
        <v>11</v>
      </c>
      <c r="T33" s="652" t="s">
        <v>96</v>
      </c>
      <c r="U33" s="653"/>
      <c r="V33" s="653"/>
      <c r="W33" s="653"/>
      <c r="X33" s="654"/>
      <c r="Y33" s="661" t="s">
        <v>101</v>
      </c>
      <c r="Z33" s="13"/>
      <c r="AA33" s="30">
        <v>11</v>
      </c>
      <c r="AB33" s="664" t="s">
        <v>102</v>
      </c>
      <c r="AC33" s="665"/>
      <c r="AD33" s="665"/>
      <c r="AE33" s="665"/>
      <c r="AF33" s="666"/>
    </row>
    <row r="34" spans="1:32" ht="21" customHeight="1" x14ac:dyDescent="0.25">
      <c r="A34" s="31"/>
      <c r="B34" s="92"/>
      <c r="C34" s="42"/>
      <c r="D34" s="637"/>
      <c r="E34" s="638"/>
      <c r="F34" s="638"/>
      <c r="G34" s="638"/>
      <c r="H34" s="638"/>
      <c r="I34" s="638"/>
      <c r="J34" s="639"/>
      <c r="L34" s="31"/>
      <c r="M34" s="646"/>
      <c r="N34" s="647"/>
      <c r="O34" s="647"/>
      <c r="P34" s="647"/>
      <c r="Q34" s="648"/>
      <c r="S34" s="31"/>
      <c r="T34" s="655"/>
      <c r="U34" s="656"/>
      <c r="V34" s="656"/>
      <c r="W34" s="656"/>
      <c r="X34" s="657"/>
      <c r="Y34" s="662"/>
      <c r="Z34" s="29"/>
      <c r="AA34" s="31"/>
      <c r="AB34" s="667"/>
      <c r="AC34" s="668"/>
      <c r="AD34" s="668"/>
      <c r="AE34" s="668"/>
      <c r="AF34" s="669"/>
    </row>
    <row r="35" spans="1:32" ht="21" customHeight="1" x14ac:dyDescent="0.25">
      <c r="A35" s="32"/>
      <c r="B35" s="92"/>
      <c r="C35" s="42"/>
      <c r="D35" s="640"/>
      <c r="E35" s="641"/>
      <c r="F35" s="641"/>
      <c r="G35" s="641"/>
      <c r="H35" s="641"/>
      <c r="I35" s="641"/>
      <c r="J35" s="642"/>
      <c r="L35" s="32"/>
      <c r="M35" s="649"/>
      <c r="N35" s="650"/>
      <c r="O35" s="650"/>
      <c r="P35" s="650"/>
      <c r="Q35" s="651"/>
      <c r="S35" s="32"/>
      <c r="T35" s="658"/>
      <c r="U35" s="659"/>
      <c r="V35" s="659"/>
      <c r="W35" s="659"/>
      <c r="X35" s="660"/>
      <c r="Y35" s="663"/>
      <c r="Z35" s="29"/>
      <c r="AA35" s="32"/>
      <c r="AB35" s="670"/>
      <c r="AC35" s="671"/>
      <c r="AD35" s="671"/>
      <c r="AE35" s="671"/>
      <c r="AF35" s="672"/>
    </row>
    <row r="36" spans="1:32" ht="21" customHeight="1" x14ac:dyDescent="0.25">
      <c r="A36" s="30">
        <v>12</v>
      </c>
      <c r="B36" s="91" t="s">
        <v>39</v>
      </c>
      <c r="C36" s="26" t="s">
        <v>103</v>
      </c>
      <c r="D36" s="634" t="s">
        <v>104</v>
      </c>
      <c r="E36" s="635"/>
      <c r="F36" s="635"/>
      <c r="G36" s="635"/>
      <c r="H36" s="635"/>
      <c r="I36" s="635"/>
      <c r="J36" s="636"/>
      <c r="L36" s="30">
        <v>12</v>
      </c>
      <c r="M36" s="643" t="s">
        <v>105</v>
      </c>
      <c r="N36" s="644"/>
      <c r="O36" s="644"/>
      <c r="P36" s="644"/>
      <c r="Q36" s="645"/>
      <c r="S36" s="30">
        <v>12</v>
      </c>
      <c r="T36" s="652" t="s">
        <v>106</v>
      </c>
      <c r="U36" s="653"/>
      <c r="V36" s="653"/>
      <c r="W36" s="653"/>
      <c r="X36" s="654"/>
      <c r="Y36" s="661" t="s">
        <v>107</v>
      </c>
      <c r="AA36" s="30">
        <v>12</v>
      </c>
      <c r="AB36" s="664" t="s">
        <v>108</v>
      </c>
      <c r="AC36" s="665"/>
      <c r="AD36" s="665"/>
      <c r="AE36" s="665"/>
      <c r="AF36" s="666"/>
    </row>
    <row r="37" spans="1:32" ht="21" customHeight="1" x14ac:dyDescent="0.25">
      <c r="A37" s="31"/>
      <c r="B37" s="92"/>
      <c r="C37" s="42"/>
      <c r="D37" s="637"/>
      <c r="E37" s="638"/>
      <c r="F37" s="638"/>
      <c r="G37" s="638"/>
      <c r="H37" s="638"/>
      <c r="I37" s="638"/>
      <c r="J37" s="639"/>
      <c r="L37" s="31"/>
      <c r="M37" s="646"/>
      <c r="N37" s="647"/>
      <c r="O37" s="647"/>
      <c r="P37" s="647"/>
      <c r="Q37" s="648"/>
      <c r="S37" s="31"/>
      <c r="T37" s="655"/>
      <c r="U37" s="656"/>
      <c r="V37" s="656"/>
      <c r="W37" s="656"/>
      <c r="X37" s="657"/>
      <c r="Y37" s="662"/>
      <c r="Z37" s="29"/>
      <c r="AA37" s="31"/>
      <c r="AB37" s="667"/>
      <c r="AC37" s="668"/>
      <c r="AD37" s="668"/>
      <c r="AE37" s="668"/>
      <c r="AF37" s="669"/>
    </row>
    <row r="38" spans="1:32" ht="21" customHeight="1" x14ac:dyDescent="0.25">
      <c r="A38" s="32"/>
      <c r="B38" s="92"/>
      <c r="C38" s="42"/>
      <c r="D38" s="640"/>
      <c r="E38" s="641"/>
      <c r="F38" s="641"/>
      <c r="G38" s="641"/>
      <c r="H38" s="641"/>
      <c r="I38" s="641"/>
      <c r="J38" s="642"/>
      <c r="L38" s="32"/>
      <c r="M38" s="649"/>
      <c r="N38" s="650"/>
      <c r="O38" s="650"/>
      <c r="P38" s="650"/>
      <c r="Q38" s="651"/>
      <c r="S38" s="32"/>
      <c r="T38" s="658"/>
      <c r="U38" s="659"/>
      <c r="V38" s="659"/>
      <c r="W38" s="659"/>
      <c r="X38" s="660"/>
      <c r="Y38" s="663"/>
      <c r="Z38" s="29"/>
      <c r="AA38" s="32"/>
      <c r="AB38" s="670"/>
      <c r="AC38" s="671"/>
      <c r="AD38" s="671"/>
      <c r="AE38" s="671"/>
      <c r="AF38" s="672"/>
    </row>
    <row r="39" spans="1:32" ht="21" customHeight="1" x14ac:dyDescent="0.25">
      <c r="A39" s="30">
        <v>13</v>
      </c>
      <c r="B39" s="91" t="s">
        <v>39</v>
      </c>
      <c r="C39" s="26" t="s">
        <v>109</v>
      </c>
      <c r="D39" s="634" t="s">
        <v>110</v>
      </c>
      <c r="E39" s="635"/>
      <c r="F39" s="635"/>
      <c r="G39" s="635"/>
      <c r="H39" s="635"/>
      <c r="I39" s="635"/>
      <c r="J39" s="636"/>
      <c r="L39" s="30">
        <v>13</v>
      </c>
      <c r="M39" s="643" t="s">
        <v>111</v>
      </c>
      <c r="N39" s="644"/>
      <c r="O39" s="644"/>
      <c r="P39" s="644"/>
      <c r="Q39" s="645"/>
      <c r="S39" s="30">
        <v>13</v>
      </c>
      <c r="T39" s="652" t="s">
        <v>112</v>
      </c>
      <c r="U39" s="653"/>
      <c r="V39" s="653"/>
      <c r="W39" s="653"/>
      <c r="X39" s="654"/>
      <c r="Y39" s="661" t="s">
        <v>113</v>
      </c>
      <c r="AA39" s="30">
        <v>13</v>
      </c>
      <c r="AB39" s="664" t="s">
        <v>114</v>
      </c>
      <c r="AC39" s="665"/>
      <c r="AD39" s="665"/>
      <c r="AE39" s="665"/>
      <c r="AF39" s="666"/>
    </row>
    <row r="40" spans="1:32" ht="21" customHeight="1" x14ac:dyDescent="0.25">
      <c r="A40" s="31"/>
      <c r="B40" s="92"/>
      <c r="C40" s="42"/>
      <c r="D40" s="637"/>
      <c r="E40" s="638"/>
      <c r="F40" s="638"/>
      <c r="G40" s="638"/>
      <c r="H40" s="638"/>
      <c r="I40" s="638"/>
      <c r="J40" s="639"/>
      <c r="L40" s="31"/>
      <c r="M40" s="646"/>
      <c r="N40" s="647"/>
      <c r="O40" s="647"/>
      <c r="P40" s="647"/>
      <c r="Q40" s="648"/>
      <c r="S40" s="31"/>
      <c r="T40" s="655"/>
      <c r="U40" s="656"/>
      <c r="V40" s="656"/>
      <c r="W40" s="656"/>
      <c r="X40" s="657"/>
      <c r="Y40" s="662"/>
      <c r="Z40" s="29"/>
      <c r="AA40" s="31"/>
      <c r="AB40" s="667"/>
      <c r="AC40" s="668"/>
      <c r="AD40" s="668"/>
      <c r="AE40" s="668"/>
      <c r="AF40" s="669"/>
    </row>
    <row r="41" spans="1:32" ht="21" customHeight="1" x14ac:dyDescent="0.25">
      <c r="A41" s="32"/>
      <c r="B41" s="92"/>
      <c r="C41" s="42"/>
      <c r="D41" s="640"/>
      <c r="E41" s="641"/>
      <c r="F41" s="641"/>
      <c r="G41" s="641"/>
      <c r="H41" s="641"/>
      <c r="I41" s="641"/>
      <c r="J41" s="642"/>
      <c r="L41" s="32"/>
      <c r="M41" s="649"/>
      <c r="N41" s="650"/>
      <c r="O41" s="650"/>
      <c r="P41" s="650"/>
      <c r="Q41" s="651"/>
      <c r="S41" s="32"/>
      <c r="T41" s="658"/>
      <c r="U41" s="659"/>
      <c r="V41" s="659"/>
      <c r="W41" s="659"/>
      <c r="X41" s="660"/>
      <c r="Y41" s="663"/>
      <c r="Z41" s="29"/>
      <c r="AA41" s="32"/>
      <c r="AB41" s="670"/>
      <c r="AC41" s="671"/>
      <c r="AD41" s="671"/>
      <c r="AE41" s="671"/>
      <c r="AF41" s="672"/>
    </row>
    <row r="42" spans="1:32" ht="21" customHeight="1" x14ac:dyDescent="0.25">
      <c r="A42" s="30">
        <v>14</v>
      </c>
      <c r="B42" s="91" t="s">
        <v>39</v>
      </c>
      <c r="C42" s="26" t="s">
        <v>115</v>
      </c>
      <c r="D42" s="634" t="s">
        <v>116</v>
      </c>
      <c r="E42" s="635"/>
      <c r="F42" s="635"/>
      <c r="G42" s="635"/>
      <c r="H42" s="635"/>
      <c r="I42" s="635"/>
      <c r="J42" s="636"/>
      <c r="L42" s="30">
        <v>14</v>
      </c>
      <c r="M42" s="643" t="s">
        <v>117</v>
      </c>
      <c r="N42" s="644"/>
      <c r="O42" s="644"/>
      <c r="P42" s="644"/>
      <c r="Q42" s="645"/>
      <c r="S42" s="30">
        <v>14</v>
      </c>
      <c r="T42" s="652" t="s">
        <v>118</v>
      </c>
      <c r="U42" s="653"/>
      <c r="V42" s="653"/>
      <c r="W42" s="653"/>
      <c r="X42" s="654"/>
      <c r="Y42" s="661" t="s">
        <v>119</v>
      </c>
      <c r="AA42" s="30">
        <v>14</v>
      </c>
      <c r="AB42" s="664" t="s">
        <v>120</v>
      </c>
      <c r="AC42" s="665"/>
      <c r="AD42" s="665"/>
      <c r="AE42" s="665"/>
      <c r="AF42" s="666"/>
    </row>
    <row r="43" spans="1:32" ht="21" customHeight="1" x14ac:dyDescent="0.25">
      <c r="A43" s="31"/>
      <c r="B43" s="92"/>
      <c r="C43" s="42"/>
      <c r="D43" s="637"/>
      <c r="E43" s="638"/>
      <c r="F43" s="638"/>
      <c r="G43" s="638"/>
      <c r="H43" s="638"/>
      <c r="I43" s="638"/>
      <c r="J43" s="639"/>
      <c r="L43" s="31"/>
      <c r="M43" s="646"/>
      <c r="N43" s="647"/>
      <c r="O43" s="647"/>
      <c r="P43" s="647"/>
      <c r="Q43" s="648"/>
      <c r="S43" s="31"/>
      <c r="T43" s="655"/>
      <c r="U43" s="656"/>
      <c r="V43" s="656"/>
      <c r="W43" s="656"/>
      <c r="X43" s="657"/>
      <c r="Y43" s="662"/>
      <c r="Z43" s="29"/>
      <c r="AA43" s="31"/>
      <c r="AB43" s="667"/>
      <c r="AC43" s="668"/>
      <c r="AD43" s="668"/>
      <c r="AE43" s="668"/>
      <c r="AF43" s="669"/>
    </row>
    <row r="44" spans="1:32" ht="21" customHeight="1" x14ac:dyDescent="0.25">
      <c r="A44" s="32"/>
      <c r="B44" s="92"/>
      <c r="C44" s="42"/>
      <c r="D44" s="640"/>
      <c r="E44" s="641"/>
      <c r="F44" s="641"/>
      <c r="G44" s="641"/>
      <c r="H44" s="641"/>
      <c r="I44" s="641"/>
      <c r="J44" s="642"/>
      <c r="L44" s="32"/>
      <c r="M44" s="649"/>
      <c r="N44" s="650"/>
      <c r="O44" s="650"/>
      <c r="P44" s="650"/>
      <c r="Q44" s="651"/>
      <c r="S44" s="32"/>
      <c r="T44" s="658"/>
      <c r="U44" s="659"/>
      <c r="V44" s="659"/>
      <c r="W44" s="659"/>
      <c r="X44" s="660"/>
      <c r="Y44" s="663"/>
      <c r="Z44" s="29"/>
      <c r="AA44" s="32"/>
      <c r="AB44" s="670"/>
      <c r="AC44" s="671"/>
      <c r="AD44" s="671"/>
      <c r="AE44" s="671"/>
      <c r="AF44" s="672"/>
    </row>
    <row r="45" spans="1:32" ht="21" customHeight="1" x14ac:dyDescent="0.25">
      <c r="A45" s="30">
        <v>15</v>
      </c>
      <c r="B45" s="91" t="s">
        <v>39</v>
      </c>
      <c r="C45" s="26" t="s">
        <v>121</v>
      </c>
      <c r="D45" s="634" t="s">
        <v>122</v>
      </c>
      <c r="E45" s="635"/>
      <c r="F45" s="635"/>
      <c r="G45" s="635"/>
      <c r="H45" s="635"/>
      <c r="I45" s="635"/>
      <c r="J45" s="636"/>
      <c r="L45" s="30">
        <v>15</v>
      </c>
      <c r="M45" s="643" t="s">
        <v>89</v>
      </c>
      <c r="N45" s="644"/>
      <c r="O45" s="644"/>
      <c r="P45" s="644"/>
      <c r="Q45" s="645"/>
      <c r="S45" s="30">
        <v>15</v>
      </c>
      <c r="T45" s="652" t="s">
        <v>123</v>
      </c>
      <c r="U45" s="653"/>
      <c r="V45" s="653"/>
      <c r="W45" s="653"/>
      <c r="X45" s="654"/>
      <c r="Y45" s="661" t="s">
        <v>91</v>
      </c>
      <c r="AA45" s="30">
        <v>15</v>
      </c>
      <c r="AB45" s="664" t="s">
        <v>124</v>
      </c>
      <c r="AC45" s="665"/>
      <c r="AD45" s="665"/>
      <c r="AE45" s="665"/>
      <c r="AF45" s="666"/>
    </row>
    <row r="46" spans="1:32" ht="21" customHeight="1" x14ac:dyDescent="0.25">
      <c r="A46" s="31"/>
      <c r="B46" s="92"/>
      <c r="C46" s="42"/>
      <c r="D46" s="637"/>
      <c r="E46" s="638"/>
      <c r="F46" s="638"/>
      <c r="G46" s="638"/>
      <c r="H46" s="638"/>
      <c r="I46" s="638"/>
      <c r="J46" s="639"/>
      <c r="L46" s="31"/>
      <c r="M46" s="646"/>
      <c r="N46" s="647"/>
      <c r="O46" s="647"/>
      <c r="P46" s="647"/>
      <c r="Q46" s="648"/>
      <c r="S46" s="31"/>
      <c r="T46" s="655"/>
      <c r="U46" s="656"/>
      <c r="V46" s="656"/>
      <c r="W46" s="656"/>
      <c r="X46" s="657"/>
      <c r="Y46" s="662"/>
      <c r="Z46" s="29"/>
      <c r="AA46" s="31"/>
      <c r="AB46" s="667"/>
      <c r="AC46" s="668"/>
      <c r="AD46" s="668"/>
      <c r="AE46" s="668"/>
      <c r="AF46" s="669"/>
    </row>
    <row r="47" spans="1:32" ht="21" customHeight="1" x14ac:dyDescent="0.25">
      <c r="A47" s="32"/>
      <c r="B47" s="92"/>
      <c r="C47" s="42"/>
      <c r="D47" s="640"/>
      <c r="E47" s="641"/>
      <c r="F47" s="641"/>
      <c r="G47" s="641"/>
      <c r="H47" s="641"/>
      <c r="I47" s="641"/>
      <c r="J47" s="642"/>
      <c r="L47" s="32"/>
      <c r="M47" s="649"/>
      <c r="N47" s="650"/>
      <c r="O47" s="650"/>
      <c r="P47" s="650"/>
      <c r="Q47" s="651"/>
      <c r="S47" s="32"/>
      <c r="T47" s="658"/>
      <c r="U47" s="659"/>
      <c r="V47" s="659"/>
      <c r="W47" s="659"/>
      <c r="X47" s="660"/>
      <c r="Y47" s="663"/>
      <c r="Z47" s="29"/>
      <c r="AA47" s="32"/>
      <c r="AB47" s="670"/>
      <c r="AC47" s="671"/>
      <c r="AD47" s="671"/>
      <c r="AE47" s="671"/>
      <c r="AF47" s="672"/>
    </row>
    <row r="48" spans="1:32" ht="21" customHeight="1" x14ac:dyDescent="0.25">
      <c r="A48" s="30">
        <v>16</v>
      </c>
      <c r="B48" s="91" t="s">
        <v>39</v>
      </c>
      <c r="C48" s="26" t="s">
        <v>125</v>
      </c>
      <c r="D48" s="634" t="s">
        <v>126</v>
      </c>
      <c r="E48" s="635"/>
      <c r="F48" s="635"/>
      <c r="G48" s="635"/>
      <c r="H48" s="635"/>
      <c r="I48" s="635"/>
      <c r="J48" s="636"/>
      <c r="L48" s="30">
        <v>16</v>
      </c>
      <c r="M48" s="643" t="s">
        <v>127</v>
      </c>
      <c r="N48" s="644"/>
      <c r="O48" s="644"/>
      <c r="P48" s="644"/>
      <c r="Q48" s="645"/>
      <c r="S48" s="30">
        <v>16</v>
      </c>
      <c r="T48" s="652" t="s">
        <v>128</v>
      </c>
      <c r="U48" s="653"/>
      <c r="V48" s="653"/>
      <c r="W48" s="653"/>
      <c r="X48" s="654"/>
      <c r="Y48" s="661" t="s">
        <v>129</v>
      </c>
      <c r="AA48" s="30">
        <v>16</v>
      </c>
      <c r="AB48" s="664" t="s">
        <v>130</v>
      </c>
      <c r="AC48" s="665"/>
      <c r="AD48" s="665"/>
      <c r="AE48" s="665"/>
      <c r="AF48" s="666"/>
    </row>
    <row r="49" spans="1:32" ht="21" customHeight="1" x14ac:dyDescent="0.25">
      <c r="A49" s="31"/>
      <c r="B49" s="92"/>
      <c r="C49" s="42"/>
      <c r="D49" s="637"/>
      <c r="E49" s="638"/>
      <c r="F49" s="638"/>
      <c r="G49" s="638"/>
      <c r="H49" s="638"/>
      <c r="I49" s="638"/>
      <c r="J49" s="639"/>
      <c r="L49" s="31"/>
      <c r="M49" s="646"/>
      <c r="N49" s="647"/>
      <c r="O49" s="647"/>
      <c r="P49" s="647"/>
      <c r="Q49" s="648"/>
      <c r="S49" s="31"/>
      <c r="T49" s="655"/>
      <c r="U49" s="656"/>
      <c r="V49" s="656"/>
      <c r="W49" s="656"/>
      <c r="X49" s="657"/>
      <c r="Y49" s="662"/>
      <c r="Z49" s="29"/>
      <c r="AA49" s="31"/>
      <c r="AB49" s="667"/>
      <c r="AC49" s="668"/>
      <c r="AD49" s="668"/>
      <c r="AE49" s="668"/>
      <c r="AF49" s="669"/>
    </row>
    <row r="50" spans="1:32" ht="21" customHeight="1" x14ac:dyDescent="0.25">
      <c r="A50" s="32"/>
      <c r="B50" s="92"/>
      <c r="C50" s="42"/>
      <c r="D50" s="640"/>
      <c r="E50" s="641"/>
      <c r="F50" s="641"/>
      <c r="G50" s="641"/>
      <c r="H50" s="641"/>
      <c r="I50" s="641"/>
      <c r="J50" s="642"/>
      <c r="L50" s="32"/>
      <c r="M50" s="649"/>
      <c r="N50" s="650"/>
      <c r="O50" s="650"/>
      <c r="P50" s="650"/>
      <c r="Q50" s="651"/>
      <c r="S50" s="32"/>
      <c r="T50" s="658"/>
      <c r="U50" s="659"/>
      <c r="V50" s="659"/>
      <c r="W50" s="659"/>
      <c r="X50" s="660"/>
      <c r="Y50" s="663"/>
      <c r="Z50" s="29"/>
      <c r="AA50" s="32"/>
      <c r="AB50" s="670"/>
      <c r="AC50" s="671"/>
      <c r="AD50" s="671"/>
      <c r="AE50" s="671"/>
      <c r="AF50" s="672"/>
    </row>
    <row r="51" spans="1:32" ht="21" customHeight="1" x14ac:dyDescent="0.25">
      <c r="A51" s="30">
        <v>17</v>
      </c>
      <c r="B51" s="91" t="s">
        <v>39</v>
      </c>
      <c r="C51" s="26" t="s">
        <v>131</v>
      </c>
      <c r="D51" s="634" t="s">
        <v>132</v>
      </c>
      <c r="E51" s="635"/>
      <c r="F51" s="635"/>
      <c r="G51" s="635"/>
      <c r="H51" s="635"/>
      <c r="I51" s="635"/>
      <c r="J51" s="636"/>
      <c r="L51" s="30">
        <v>17</v>
      </c>
      <c r="M51" s="643" t="s">
        <v>133</v>
      </c>
      <c r="N51" s="644"/>
      <c r="O51" s="644"/>
      <c r="P51" s="644"/>
      <c r="Q51" s="645"/>
      <c r="S51" s="30">
        <v>17</v>
      </c>
      <c r="T51" s="652" t="s">
        <v>134</v>
      </c>
      <c r="U51" s="653"/>
      <c r="V51" s="653"/>
      <c r="W51" s="653"/>
      <c r="X51" s="654"/>
      <c r="Y51" s="661" t="s">
        <v>135</v>
      </c>
      <c r="AA51" s="30">
        <v>17</v>
      </c>
      <c r="AB51" s="664" t="s">
        <v>136</v>
      </c>
      <c r="AC51" s="665"/>
      <c r="AD51" s="665"/>
      <c r="AE51" s="665"/>
      <c r="AF51" s="666"/>
    </row>
    <row r="52" spans="1:32" ht="21" customHeight="1" x14ac:dyDescent="0.25">
      <c r="A52" s="31"/>
      <c r="B52" s="92"/>
      <c r="C52" s="42"/>
      <c r="D52" s="637"/>
      <c r="E52" s="638"/>
      <c r="F52" s="638"/>
      <c r="G52" s="638"/>
      <c r="H52" s="638"/>
      <c r="I52" s="638"/>
      <c r="J52" s="639"/>
      <c r="L52" s="31"/>
      <c r="M52" s="646"/>
      <c r="N52" s="647"/>
      <c r="O52" s="647"/>
      <c r="P52" s="647"/>
      <c r="Q52" s="648"/>
      <c r="S52" s="31"/>
      <c r="T52" s="655"/>
      <c r="U52" s="656"/>
      <c r="V52" s="656"/>
      <c r="W52" s="656"/>
      <c r="X52" s="657"/>
      <c r="Y52" s="662"/>
      <c r="Z52" s="29"/>
      <c r="AA52" s="31"/>
      <c r="AB52" s="667"/>
      <c r="AC52" s="668"/>
      <c r="AD52" s="668"/>
      <c r="AE52" s="668"/>
      <c r="AF52" s="669"/>
    </row>
    <row r="53" spans="1:32" ht="21" customHeight="1" x14ac:dyDescent="0.25">
      <c r="A53" s="32"/>
      <c r="B53" s="92"/>
      <c r="C53" s="42"/>
      <c r="D53" s="640"/>
      <c r="E53" s="641"/>
      <c r="F53" s="641"/>
      <c r="G53" s="641"/>
      <c r="H53" s="641"/>
      <c r="I53" s="641"/>
      <c r="J53" s="642"/>
      <c r="L53" s="32"/>
      <c r="M53" s="649"/>
      <c r="N53" s="650"/>
      <c r="O53" s="650"/>
      <c r="P53" s="650"/>
      <c r="Q53" s="651"/>
      <c r="S53" s="32"/>
      <c r="T53" s="658"/>
      <c r="U53" s="659"/>
      <c r="V53" s="659"/>
      <c r="W53" s="659"/>
      <c r="X53" s="660"/>
      <c r="Y53" s="663"/>
      <c r="Z53" s="29"/>
      <c r="AA53" s="32"/>
      <c r="AB53" s="670"/>
      <c r="AC53" s="671"/>
      <c r="AD53" s="671"/>
      <c r="AE53" s="671"/>
      <c r="AF53" s="672"/>
    </row>
    <row r="54" spans="1:32" ht="21" customHeight="1" x14ac:dyDescent="0.25">
      <c r="A54" s="30">
        <v>18</v>
      </c>
      <c r="B54" s="91" t="s">
        <v>39</v>
      </c>
      <c r="C54" s="26" t="s">
        <v>131</v>
      </c>
      <c r="D54" s="634" t="s">
        <v>137</v>
      </c>
      <c r="E54" s="635"/>
      <c r="F54" s="635"/>
      <c r="G54" s="635"/>
      <c r="H54" s="635"/>
      <c r="I54" s="635"/>
      <c r="J54" s="636"/>
      <c r="L54" s="30">
        <v>18</v>
      </c>
      <c r="M54" s="643" t="s">
        <v>138</v>
      </c>
      <c r="N54" s="644"/>
      <c r="O54" s="644"/>
      <c r="P54" s="644"/>
      <c r="Q54" s="645"/>
      <c r="S54" s="30">
        <v>18</v>
      </c>
      <c r="T54" s="652" t="s">
        <v>134</v>
      </c>
      <c r="U54" s="653"/>
      <c r="V54" s="653"/>
      <c r="W54" s="653"/>
      <c r="X54" s="654"/>
      <c r="Y54" s="661" t="s">
        <v>139</v>
      </c>
      <c r="AA54" s="30">
        <v>18</v>
      </c>
      <c r="AB54" s="664" t="s">
        <v>140</v>
      </c>
      <c r="AC54" s="665"/>
      <c r="AD54" s="665"/>
      <c r="AE54" s="665"/>
      <c r="AF54" s="666"/>
    </row>
    <row r="55" spans="1:32" ht="21" customHeight="1" x14ac:dyDescent="0.25">
      <c r="A55" s="31"/>
      <c r="B55" s="92"/>
      <c r="C55" s="42"/>
      <c r="D55" s="637"/>
      <c r="E55" s="638"/>
      <c r="F55" s="638"/>
      <c r="G55" s="638"/>
      <c r="H55" s="638"/>
      <c r="I55" s="638"/>
      <c r="J55" s="639"/>
      <c r="L55" s="31"/>
      <c r="M55" s="646"/>
      <c r="N55" s="647"/>
      <c r="O55" s="647"/>
      <c r="P55" s="647"/>
      <c r="Q55" s="648"/>
      <c r="S55" s="31"/>
      <c r="T55" s="655"/>
      <c r="U55" s="656"/>
      <c r="V55" s="656"/>
      <c r="W55" s="656"/>
      <c r="X55" s="657"/>
      <c r="Y55" s="662"/>
      <c r="Z55" s="29"/>
      <c r="AA55" s="31"/>
      <c r="AB55" s="667"/>
      <c r="AC55" s="668"/>
      <c r="AD55" s="668"/>
      <c r="AE55" s="668"/>
      <c r="AF55" s="669"/>
    </row>
    <row r="56" spans="1:32" ht="21" customHeight="1" x14ac:dyDescent="0.25">
      <c r="A56" s="32"/>
      <c r="B56" s="92"/>
      <c r="C56" s="42"/>
      <c r="D56" s="640"/>
      <c r="E56" s="641"/>
      <c r="F56" s="641"/>
      <c r="G56" s="641"/>
      <c r="H56" s="641"/>
      <c r="I56" s="641"/>
      <c r="J56" s="642"/>
      <c r="L56" s="32"/>
      <c r="M56" s="649"/>
      <c r="N56" s="650"/>
      <c r="O56" s="650"/>
      <c r="P56" s="650"/>
      <c r="Q56" s="651"/>
      <c r="S56" s="32"/>
      <c r="T56" s="658"/>
      <c r="U56" s="659"/>
      <c r="V56" s="659"/>
      <c r="W56" s="659"/>
      <c r="X56" s="660"/>
      <c r="Y56" s="663"/>
      <c r="Z56" s="29"/>
      <c r="AA56" s="32"/>
      <c r="AB56" s="670"/>
      <c r="AC56" s="671"/>
      <c r="AD56" s="671"/>
      <c r="AE56" s="671"/>
      <c r="AF56" s="672"/>
    </row>
    <row r="57" spans="1:32" ht="21" customHeight="1" x14ac:dyDescent="0.25">
      <c r="A57" s="30">
        <v>19</v>
      </c>
      <c r="B57" s="91" t="s">
        <v>39</v>
      </c>
      <c r="C57" s="26" t="s">
        <v>141</v>
      </c>
      <c r="D57" s="634" t="s">
        <v>142</v>
      </c>
      <c r="E57" s="635"/>
      <c r="F57" s="635"/>
      <c r="G57" s="635"/>
      <c r="H57" s="635"/>
      <c r="I57" s="635"/>
      <c r="J57" s="636"/>
      <c r="L57" s="30">
        <v>19</v>
      </c>
      <c r="M57" s="643" t="s">
        <v>67</v>
      </c>
      <c r="N57" s="644"/>
      <c r="O57" s="644"/>
      <c r="P57" s="644"/>
      <c r="Q57" s="645"/>
      <c r="S57" s="30">
        <v>19</v>
      </c>
      <c r="T57" s="652" t="s">
        <v>143</v>
      </c>
      <c r="U57" s="653"/>
      <c r="V57" s="653"/>
      <c r="W57" s="653"/>
      <c r="X57" s="654"/>
      <c r="Y57" s="661" t="s">
        <v>69</v>
      </c>
      <c r="AA57" s="30">
        <v>19</v>
      </c>
      <c r="AB57" s="664" t="s">
        <v>144</v>
      </c>
      <c r="AC57" s="665"/>
      <c r="AD57" s="665"/>
      <c r="AE57" s="665"/>
      <c r="AF57" s="666"/>
    </row>
    <row r="58" spans="1:32" ht="21" customHeight="1" x14ac:dyDescent="0.25">
      <c r="A58" s="31"/>
      <c r="B58" s="92"/>
      <c r="C58" s="42"/>
      <c r="D58" s="637"/>
      <c r="E58" s="638"/>
      <c r="F58" s="638"/>
      <c r="G58" s="638"/>
      <c r="H58" s="638"/>
      <c r="I58" s="638"/>
      <c r="J58" s="639"/>
      <c r="L58" s="31"/>
      <c r="M58" s="646"/>
      <c r="N58" s="647"/>
      <c r="O58" s="647"/>
      <c r="P58" s="647"/>
      <c r="Q58" s="648"/>
      <c r="S58" s="31"/>
      <c r="T58" s="655"/>
      <c r="U58" s="656"/>
      <c r="V58" s="656"/>
      <c r="W58" s="656"/>
      <c r="X58" s="657"/>
      <c r="Y58" s="662"/>
      <c r="Z58" s="29"/>
      <c r="AA58" s="31"/>
      <c r="AB58" s="667"/>
      <c r="AC58" s="668"/>
      <c r="AD58" s="668"/>
      <c r="AE58" s="668"/>
      <c r="AF58" s="669"/>
    </row>
    <row r="59" spans="1:32" ht="21" customHeight="1" x14ac:dyDescent="0.25">
      <c r="A59" s="32"/>
      <c r="B59" s="92"/>
      <c r="C59" s="42"/>
      <c r="D59" s="640"/>
      <c r="E59" s="641"/>
      <c r="F59" s="641"/>
      <c r="G59" s="641"/>
      <c r="H59" s="641"/>
      <c r="I59" s="641"/>
      <c r="J59" s="642"/>
      <c r="L59" s="32"/>
      <c r="M59" s="649"/>
      <c r="N59" s="650"/>
      <c r="O59" s="650"/>
      <c r="P59" s="650"/>
      <c r="Q59" s="651"/>
      <c r="S59" s="32"/>
      <c r="T59" s="658"/>
      <c r="U59" s="659"/>
      <c r="V59" s="659"/>
      <c r="W59" s="659"/>
      <c r="X59" s="660"/>
      <c r="Y59" s="663"/>
      <c r="Z59" s="29"/>
      <c r="AA59" s="32"/>
      <c r="AB59" s="670"/>
      <c r="AC59" s="671"/>
      <c r="AD59" s="671"/>
      <c r="AE59" s="671"/>
      <c r="AF59" s="672"/>
    </row>
    <row r="60" spans="1:32" ht="21" customHeight="1" x14ac:dyDescent="0.25">
      <c r="A60" s="30">
        <v>20</v>
      </c>
      <c r="B60" s="91" t="s">
        <v>39</v>
      </c>
      <c r="C60" s="26" t="s">
        <v>145</v>
      </c>
      <c r="D60" s="634" t="s">
        <v>146</v>
      </c>
      <c r="E60" s="635"/>
      <c r="F60" s="635"/>
      <c r="G60" s="635"/>
      <c r="H60" s="635"/>
      <c r="I60" s="635"/>
      <c r="J60" s="636"/>
      <c r="L60" s="30">
        <v>20</v>
      </c>
      <c r="M60" s="643" t="s">
        <v>147</v>
      </c>
      <c r="N60" s="644"/>
      <c r="O60" s="644"/>
      <c r="P60" s="644"/>
      <c r="Q60" s="645"/>
      <c r="S60" s="30">
        <v>20</v>
      </c>
      <c r="T60" s="652" t="s">
        <v>148</v>
      </c>
      <c r="U60" s="653"/>
      <c r="V60" s="653"/>
      <c r="W60" s="653"/>
      <c r="X60" s="654"/>
      <c r="Y60" s="661" t="s">
        <v>149</v>
      </c>
      <c r="AA60" s="30">
        <v>20</v>
      </c>
      <c r="AB60" s="664" t="s">
        <v>150</v>
      </c>
      <c r="AC60" s="665"/>
      <c r="AD60" s="665"/>
      <c r="AE60" s="665"/>
      <c r="AF60" s="666"/>
    </row>
    <row r="61" spans="1:32" ht="21" customHeight="1" x14ac:dyDescent="0.25">
      <c r="A61" s="31"/>
      <c r="B61" s="92"/>
      <c r="C61" s="42"/>
      <c r="D61" s="637"/>
      <c r="E61" s="638"/>
      <c r="F61" s="638"/>
      <c r="G61" s="638"/>
      <c r="H61" s="638"/>
      <c r="I61" s="638"/>
      <c r="J61" s="639"/>
      <c r="L61" s="31"/>
      <c r="M61" s="646"/>
      <c r="N61" s="647"/>
      <c r="O61" s="647"/>
      <c r="P61" s="647"/>
      <c r="Q61" s="648"/>
      <c r="S61" s="31"/>
      <c r="T61" s="655"/>
      <c r="U61" s="656"/>
      <c r="V61" s="656"/>
      <c r="W61" s="656"/>
      <c r="X61" s="657"/>
      <c r="Y61" s="662"/>
      <c r="Z61" s="29"/>
      <c r="AA61" s="31"/>
      <c r="AB61" s="667"/>
      <c r="AC61" s="668"/>
      <c r="AD61" s="668"/>
      <c r="AE61" s="668"/>
      <c r="AF61" s="669"/>
    </row>
    <row r="62" spans="1:32" ht="21" customHeight="1" x14ac:dyDescent="0.25">
      <c r="A62" s="32"/>
      <c r="B62" s="92"/>
      <c r="C62" s="42"/>
      <c r="D62" s="640"/>
      <c r="E62" s="641"/>
      <c r="F62" s="641"/>
      <c r="G62" s="641"/>
      <c r="H62" s="641"/>
      <c r="I62" s="641"/>
      <c r="J62" s="642"/>
      <c r="L62" s="32"/>
      <c r="M62" s="649"/>
      <c r="N62" s="650"/>
      <c r="O62" s="650"/>
      <c r="P62" s="650"/>
      <c r="Q62" s="651"/>
      <c r="S62" s="32"/>
      <c r="T62" s="658"/>
      <c r="U62" s="659"/>
      <c r="V62" s="659"/>
      <c r="W62" s="659"/>
      <c r="X62" s="660"/>
      <c r="Y62" s="663"/>
      <c r="Z62" s="29"/>
      <c r="AA62" s="32"/>
      <c r="AB62" s="670"/>
      <c r="AC62" s="671"/>
      <c r="AD62" s="671"/>
      <c r="AE62" s="671"/>
      <c r="AF62" s="672"/>
    </row>
    <row r="63" spans="1:32" ht="21" customHeight="1" x14ac:dyDescent="0.25">
      <c r="A63" s="30">
        <v>21</v>
      </c>
      <c r="B63" s="91" t="s">
        <v>39</v>
      </c>
      <c r="C63" s="26" t="s">
        <v>151</v>
      </c>
      <c r="D63" s="634" t="s">
        <v>152</v>
      </c>
      <c r="E63" s="635"/>
      <c r="F63" s="635"/>
      <c r="G63" s="635"/>
      <c r="H63" s="635"/>
      <c r="I63" s="635"/>
      <c r="J63" s="636"/>
      <c r="L63" s="30">
        <v>21</v>
      </c>
      <c r="M63" s="643" t="s">
        <v>153</v>
      </c>
      <c r="N63" s="644"/>
      <c r="O63" s="644"/>
      <c r="P63" s="644"/>
      <c r="Q63" s="645"/>
      <c r="S63" s="30">
        <v>21</v>
      </c>
      <c r="T63" s="652" t="s">
        <v>154</v>
      </c>
      <c r="U63" s="653"/>
      <c r="V63" s="653"/>
      <c r="W63" s="653"/>
      <c r="X63" s="654"/>
      <c r="Y63" s="661" t="s">
        <v>155</v>
      </c>
      <c r="AA63" s="30">
        <v>21</v>
      </c>
      <c r="AB63" s="664" t="s">
        <v>156</v>
      </c>
      <c r="AC63" s="665"/>
      <c r="AD63" s="665"/>
      <c r="AE63" s="665"/>
      <c r="AF63" s="666"/>
    </row>
    <row r="64" spans="1:32" ht="21" customHeight="1" x14ac:dyDescent="0.25">
      <c r="A64" s="31"/>
      <c r="B64" s="92"/>
      <c r="C64" s="42"/>
      <c r="D64" s="637"/>
      <c r="E64" s="638"/>
      <c r="F64" s="638"/>
      <c r="G64" s="638"/>
      <c r="H64" s="638"/>
      <c r="I64" s="638"/>
      <c r="J64" s="639"/>
      <c r="L64" s="31"/>
      <c r="M64" s="646"/>
      <c r="N64" s="647"/>
      <c r="O64" s="647"/>
      <c r="P64" s="647"/>
      <c r="Q64" s="648"/>
      <c r="S64" s="31"/>
      <c r="T64" s="655"/>
      <c r="U64" s="656"/>
      <c r="V64" s="656"/>
      <c r="W64" s="656"/>
      <c r="X64" s="657"/>
      <c r="Y64" s="662"/>
      <c r="Z64" s="29"/>
      <c r="AA64" s="31"/>
      <c r="AB64" s="667"/>
      <c r="AC64" s="668"/>
      <c r="AD64" s="668"/>
      <c r="AE64" s="668"/>
      <c r="AF64" s="669"/>
    </row>
    <row r="65" spans="1:32" ht="21" customHeight="1" x14ac:dyDescent="0.25">
      <c r="A65" s="32"/>
      <c r="B65" s="92"/>
      <c r="C65" s="42"/>
      <c r="D65" s="640"/>
      <c r="E65" s="641"/>
      <c r="F65" s="641"/>
      <c r="G65" s="641"/>
      <c r="H65" s="641"/>
      <c r="I65" s="641"/>
      <c r="J65" s="642"/>
      <c r="L65" s="32"/>
      <c r="M65" s="649"/>
      <c r="N65" s="650"/>
      <c r="O65" s="650"/>
      <c r="P65" s="650"/>
      <c r="Q65" s="651"/>
      <c r="S65" s="32"/>
      <c r="T65" s="658"/>
      <c r="U65" s="659"/>
      <c r="V65" s="659"/>
      <c r="W65" s="659"/>
      <c r="X65" s="660"/>
      <c r="Y65" s="663"/>
      <c r="Z65" s="29"/>
      <c r="AA65" s="32"/>
      <c r="AB65" s="670"/>
      <c r="AC65" s="671"/>
      <c r="AD65" s="671"/>
      <c r="AE65" s="671"/>
      <c r="AF65" s="672"/>
    </row>
    <row r="66" spans="1:32" ht="21" customHeight="1" x14ac:dyDescent="0.25">
      <c r="A66" s="30">
        <v>22</v>
      </c>
      <c r="B66" s="91" t="s">
        <v>39</v>
      </c>
      <c r="C66" s="26" t="s">
        <v>151</v>
      </c>
      <c r="D66" s="634" t="s">
        <v>157</v>
      </c>
      <c r="E66" s="635"/>
      <c r="F66" s="635"/>
      <c r="G66" s="635"/>
      <c r="H66" s="635"/>
      <c r="I66" s="635"/>
      <c r="J66" s="636"/>
      <c r="L66" s="30">
        <v>22</v>
      </c>
      <c r="M66" s="643" t="s">
        <v>158</v>
      </c>
      <c r="N66" s="644"/>
      <c r="O66" s="644"/>
      <c r="P66" s="644"/>
      <c r="Q66" s="645"/>
      <c r="S66" s="30">
        <v>22</v>
      </c>
      <c r="T66" s="652" t="s">
        <v>154</v>
      </c>
      <c r="U66" s="653"/>
      <c r="V66" s="653"/>
      <c r="W66" s="653"/>
      <c r="X66" s="654"/>
      <c r="Y66" s="661" t="s">
        <v>159</v>
      </c>
      <c r="AA66" s="30">
        <v>22</v>
      </c>
      <c r="AB66" s="664" t="s">
        <v>160</v>
      </c>
      <c r="AC66" s="665"/>
      <c r="AD66" s="665"/>
      <c r="AE66" s="665"/>
      <c r="AF66" s="666"/>
    </row>
    <row r="67" spans="1:32" ht="21" customHeight="1" x14ac:dyDescent="0.25">
      <c r="A67" s="31"/>
      <c r="B67" s="92"/>
      <c r="C67" s="42"/>
      <c r="D67" s="637"/>
      <c r="E67" s="638"/>
      <c r="F67" s="638"/>
      <c r="G67" s="638"/>
      <c r="H67" s="638"/>
      <c r="I67" s="638"/>
      <c r="J67" s="639"/>
      <c r="L67" s="31"/>
      <c r="M67" s="646"/>
      <c r="N67" s="647"/>
      <c r="O67" s="647"/>
      <c r="P67" s="647"/>
      <c r="Q67" s="648"/>
      <c r="S67" s="31"/>
      <c r="T67" s="655"/>
      <c r="U67" s="656"/>
      <c r="V67" s="656"/>
      <c r="W67" s="656"/>
      <c r="X67" s="657"/>
      <c r="Y67" s="662"/>
      <c r="Z67" s="29"/>
      <c r="AA67" s="31"/>
      <c r="AB67" s="667"/>
      <c r="AC67" s="668"/>
      <c r="AD67" s="668"/>
      <c r="AE67" s="668"/>
      <c r="AF67" s="669"/>
    </row>
    <row r="68" spans="1:32" ht="21" customHeight="1" x14ac:dyDescent="0.25">
      <c r="A68" s="32"/>
      <c r="B68" s="92"/>
      <c r="C68" s="42"/>
      <c r="D68" s="640"/>
      <c r="E68" s="641"/>
      <c r="F68" s="641"/>
      <c r="G68" s="641"/>
      <c r="H68" s="641"/>
      <c r="I68" s="641"/>
      <c r="J68" s="642"/>
      <c r="L68" s="32"/>
      <c r="M68" s="649"/>
      <c r="N68" s="650"/>
      <c r="O68" s="650"/>
      <c r="P68" s="650"/>
      <c r="Q68" s="651"/>
      <c r="S68" s="32"/>
      <c r="T68" s="658"/>
      <c r="U68" s="659"/>
      <c r="V68" s="659"/>
      <c r="W68" s="659"/>
      <c r="X68" s="660"/>
      <c r="Y68" s="663"/>
      <c r="Z68" s="29"/>
      <c r="AA68" s="32"/>
      <c r="AB68" s="670"/>
      <c r="AC68" s="671"/>
      <c r="AD68" s="671"/>
      <c r="AE68" s="671"/>
      <c r="AF68" s="672"/>
    </row>
    <row r="69" spans="1:32" ht="21" customHeight="1" x14ac:dyDescent="0.25">
      <c r="A69" s="30">
        <v>23</v>
      </c>
      <c r="B69" s="91" t="s">
        <v>39</v>
      </c>
      <c r="C69" s="26" t="s">
        <v>161</v>
      </c>
      <c r="D69" s="634" t="s">
        <v>162</v>
      </c>
      <c r="E69" s="635"/>
      <c r="F69" s="635"/>
      <c r="G69" s="635"/>
      <c r="H69" s="635"/>
      <c r="I69" s="635"/>
      <c r="J69" s="636"/>
      <c r="L69" s="30">
        <v>23</v>
      </c>
      <c r="M69" s="643" t="s">
        <v>163</v>
      </c>
      <c r="N69" s="644"/>
      <c r="O69" s="644"/>
      <c r="P69" s="644"/>
      <c r="Q69" s="645"/>
      <c r="S69" s="30">
        <v>23</v>
      </c>
      <c r="T69" s="652" t="s">
        <v>164</v>
      </c>
      <c r="U69" s="653"/>
      <c r="V69" s="653"/>
      <c r="W69" s="653"/>
      <c r="X69" s="654"/>
      <c r="Y69" s="661" t="s">
        <v>165</v>
      </c>
      <c r="AA69" s="30">
        <v>23</v>
      </c>
      <c r="AB69" s="664" t="s">
        <v>166</v>
      </c>
      <c r="AC69" s="665"/>
      <c r="AD69" s="665"/>
      <c r="AE69" s="665"/>
      <c r="AF69" s="666"/>
    </row>
    <row r="70" spans="1:32" ht="21" customHeight="1" x14ac:dyDescent="0.25">
      <c r="A70" s="31"/>
      <c r="B70" s="92"/>
      <c r="C70" s="42"/>
      <c r="D70" s="637"/>
      <c r="E70" s="638"/>
      <c r="F70" s="638"/>
      <c r="G70" s="638"/>
      <c r="H70" s="638"/>
      <c r="I70" s="638"/>
      <c r="J70" s="639"/>
      <c r="L70" s="31"/>
      <c r="M70" s="646"/>
      <c r="N70" s="647"/>
      <c r="O70" s="647"/>
      <c r="P70" s="647"/>
      <c r="Q70" s="648"/>
      <c r="S70" s="31"/>
      <c r="T70" s="655"/>
      <c r="U70" s="656"/>
      <c r="V70" s="656"/>
      <c r="W70" s="656"/>
      <c r="X70" s="657"/>
      <c r="Y70" s="662"/>
      <c r="Z70" s="29"/>
      <c r="AA70" s="31"/>
      <c r="AB70" s="667"/>
      <c r="AC70" s="668"/>
      <c r="AD70" s="668"/>
      <c r="AE70" s="668"/>
      <c r="AF70" s="669"/>
    </row>
    <row r="71" spans="1:32" ht="21" customHeight="1" x14ac:dyDescent="0.25">
      <c r="A71" s="32"/>
      <c r="B71" s="92"/>
      <c r="C71" s="42"/>
      <c r="D71" s="640"/>
      <c r="E71" s="641"/>
      <c r="F71" s="641"/>
      <c r="G71" s="641"/>
      <c r="H71" s="641"/>
      <c r="I71" s="641"/>
      <c r="J71" s="642"/>
      <c r="L71" s="32"/>
      <c r="M71" s="649"/>
      <c r="N71" s="650"/>
      <c r="O71" s="650"/>
      <c r="P71" s="650"/>
      <c r="Q71" s="651"/>
      <c r="S71" s="32"/>
      <c r="T71" s="658"/>
      <c r="U71" s="659"/>
      <c r="V71" s="659"/>
      <c r="W71" s="659"/>
      <c r="X71" s="660"/>
      <c r="Y71" s="663"/>
      <c r="Z71" s="29"/>
      <c r="AA71" s="32"/>
      <c r="AB71" s="670"/>
      <c r="AC71" s="671"/>
      <c r="AD71" s="671"/>
      <c r="AE71" s="671"/>
      <c r="AF71" s="672"/>
    </row>
    <row r="72" spans="1:32" ht="21" customHeight="1" x14ac:dyDescent="0.25">
      <c r="A72" s="30">
        <v>24</v>
      </c>
      <c r="B72" s="91" t="s">
        <v>39</v>
      </c>
      <c r="C72" s="26" t="s">
        <v>167</v>
      </c>
      <c r="D72" s="634" t="s">
        <v>168</v>
      </c>
      <c r="E72" s="635"/>
      <c r="F72" s="635"/>
      <c r="G72" s="635"/>
      <c r="H72" s="635"/>
      <c r="I72" s="635"/>
      <c r="J72" s="636"/>
      <c r="L72" s="30">
        <v>24</v>
      </c>
      <c r="M72" s="643" t="s">
        <v>169</v>
      </c>
      <c r="N72" s="644"/>
      <c r="O72" s="644"/>
      <c r="P72" s="644"/>
      <c r="Q72" s="645"/>
      <c r="S72" s="30">
        <v>24</v>
      </c>
      <c r="T72" s="652" t="s">
        <v>170</v>
      </c>
      <c r="U72" s="653"/>
      <c r="V72" s="653"/>
      <c r="W72" s="653"/>
      <c r="X72" s="654"/>
      <c r="Y72" s="661" t="s">
        <v>171</v>
      </c>
      <c r="AA72" s="30">
        <v>24</v>
      </c>
      <c r="AB72" s="664" t="s">
        <v>172</v>
      </c>
      <c r="AC72" s="665"/>
      <c r="AD72" s="665"/>
      <c r="AE72" s="665"/>
      <c r="AF72" s="666"/>
    </row>
    <row r="73" spans="1:32" ht="21" customHeight="1" x14ac:dyDescent="0.25">
      <c r="A73" s="31"/>
      <c r="B73" s="92"/>
      <c r="C73" s="42"/>
      <c r="D73" s="637"/>
      <c r="E73" s="638"/>
      <c r="F73" s="638"/>
      <c r="G73" s="638"/>
      <c r="H73" s="638"/>
      <c r="I73" s="638"/>
      <c r="J73" s="639"/>
      <c r="L73" s="31"/>
      <c r="M73" s="646"/>
      <c r="N73" s="647"/>
      <c r="O73" s="647"/>
      <c r="P73" s="647"/>
      <c r="Q73" s="648"/>
      <c r="S73" s="31"/>
      <c r="T73" s="655"/>
      <c r="U73" s="656"/>
      <c r="V73" s="656"/>
      <c r="W73" s="656"/>
      <c r="X73" s="657"/>
      <c r="Y73" s="662"/>
      <c r="Z73" s="29"/>
      <c r="AA73" s="31"/>
      <c r="AB73" s="667"/>
      <c r="AC73" s="668"/>
      <c r="AD73" s="668"/>
      <c r="AE73" s="668"/>
      <c r="AF73" s="669"/>
    </row>
    <row r="74" spans="1:32" ht="21" customHeight="1" x14ac:dyDescent="0.25">
      <c r="A74" s="32"/>
      <c r="B74" s="92"/>
      <c r="C74" s="42"/>
      <c r="D74" s="640"/>
      <c r="E74" s="641"/>
      <c r="F74" s="641"/>
      <c r="G74" s="641"/>
      <c r="H74" s="641"/>
      <c r="I74" s="641"/>
      <c r="J74" s="642"/>
      <c r="L74" s="32"/>
      <c r="M74" s="649"/>
      <c r="N74" s="650"/>
      <c r="O74" s="650"/>
      <c r="P74" s="650"/>
      <c r="Q74" s="651"/>
      <c r="S74" s="32"/>
      <c r="T74" s="658"/>
      <c r="U74" s="659"/>
      <c r="V74" s="659"/>
      <c r="W74" s="659"/>
      <c r="X74" s="660"/>
      <c r="Y74" s="663"/>
      <c r="Z74" s="29"/>
      <c r="AA74" s="32"/>
      <c r="AB74" s="670"/>
      <c r="AC74" s="671"/>
      <c r="AD74" s="671"/>
      <c r="AE74" s="671"/>
      <c r="AF74" s="672"/>
    </row>
    <row r="75" spans="1:32" ht="21" customHeight="1" x14ac:dyDescent="0.25">
      <c r="A75" s="30">
        <v>25</v>
      </c>
      <c r="B75" s="91" t="s">
        <v>39</v>
      </c>
      <c r="C75" s="26" t="s">
        <v>173</v>
      </c>
      <c r="D75" s="634" t="s">
        <v>174</v>
      </c>
      <c r="E75" s="635"/>
      <c r="F75" s="635"/>
      <c r="G75" s="635"/>
      <c r="H75" s="635"/>
      <c r="I75" s="635"/>
      <c r="J75" s="636"/>
      <c r="L75" s="30">
        <v>25</v>
      </c>
      <c r="M75" s="643" t="s">
        <v>175</v>
      </c>
      <c r="N75" s="644"/>
      <c r="O75" s="644"/>
      <c r="P75" s="644"/>
      <c r="Q75" s="645"/>
      <c r="S75" s="30">
        <v>25</v>
      </c>
      <c r="T75" s="652" t="s">
        <v>176</v>
      </c>
      <c r="U75" s="653"/>
      <c r="V75" s="653"/>
      <c r="W75" s="653"/>
      <c r="X75" s="654"/>
      <c r="Y75" s="661" t="s">
        <v>177</v>
      </c>
      <c r="AA75" s="30">
        <v>25</v>
      </c>
      <c r="AB75" s="664" t="s">
        <v>178</v>
      </c>
      <c r="AC75" s="665"/>
      <c r="AD75" s="665"/>
      <c r="AE75" s="665"/>
      <c r="AF75" s="666"/>
    </row>
    <row r="76" spans="1:32" ht="21" customHeight="1" x14ac:dyDescent="0.25">
      <c r="A76" s="31"/>
      <c r="B76" s="92"/>
      <c r="C76" s="42"/>
      <c r="D76" s="637"/>
      <c r="E76" s="638"/>
      <c r="F76" s="638"/>
      <c r="G76" s="638"/>
      <c r="H76" s="638"/>
      <c r="I76" s="638"/>
      <c r="J76" s="639"/>
      <c r="L76" s="31"/>
      <c r="M76" s="646"/>
      <c r="N76" s="647"/>
      <c r="O76" s="647"/>
      <c r="P76" s="647"/>
      <c r="Q76" s="648"/>
      <c r="S76" s="31"/>
      <c r="T76" s="655"/>
      <c r="U76" s="656"/>
      <c r="V76" s="656"/>
      <c r="W76" s="656"/>
      <c r="X76" s="657"/>
      <c r="Y76" s="662"/>
      <c r="Z76" s="29"/>
      <c r="AA76" s="31"/>
      <c r="AB76" s="667"/>
      <c r="AC76" s="668"/>
      <c r="AD76" s="668"/>
      <c r="AE76" s="668"/>
      <c r="AF76" s="669"/>
    </row>
    <row r="77" spans="1:32" ht="21" customHeight="1" x14ac:dyDescent="0.25">
      <c r="A77" s="32"/>
      <c r="B77" s="92"/>
      <c r="C77" s="42"/>
      <c r="D77" s="640"/>
      <c r="E77" s="641"/>
      <c r="F77" s="641"/>
      <c r="G77" s="641"/>
      <c r="H77" s="641"/>
      <c r="I77" s="641"/>
      <c r="J77" s="642"/>
      <c r="L77" s="32"/>
      <c r="M77" s="649"/>
      <c r="N77" s="650"/>
      <c r="O77" s="650"/>
      <c r="P77" s="650"/>
      <c r="Q77" s="651"/>
      <c r="S77" s="32"/>
      <c r="T77" s="658"/>
      <c r="U77" s="659"/>
      <c r="V77" s="659"/>
      <c r="W77" s="659"/>
      <c r="X77" s="660"/>
      <c r="Y77" s="663"/>
      <c r="Z77" s="29"/>
      <c r="AA77" s="32"/>
      <c r="AB77" s="670"/>
      <c r="AC77" s="671"/>
      <c r="AD77" s="671"/>
      <c r="AE77" s="671"/>
      <c r="AF77" s="672"/>
    </row>
    <row r="78" spans="1:32" ht="21" customHeight="1" x14ac:dyDescent="0.25">
      <c r="A78" s="30">
        <v>26</v>
      </c>
      <c r="B78" s="91" t="s">
        <v>39</v>
      </c>
      <c r="C78" s="26" t="s">
        <v>179</v>
      </c>
      <c r="D78" s="634" t="s">
        <v>180</v>
      </c>
      <c r="E78" s="635"/>
      <c r="F78" s="635"/>
      <c r="G78" s="635"/>
      <c r="H78" s="635"/>
      <c r="I78" s="635"/>
      <c r="J78" s="636"/>
      <c r="L78" s="30">
        <v>26</v>
      </c>
      <c r="M78" s="643" t="s">
        <v>163</v>
      </c>
      <c r="N78" s="644"/>
      <c r="O78" s="644"/>
      <c r="P78" s="644"/>
      <c r="Q78" s="645"/>
      <c r="S78" s="30">
        <v>26</v>
      </c>
      <c r="T78" s="652" t="s">
        <v>181</v>
      </c>
      <c r="U78" s="653"/>
      <c r="V78" s="653"/>
      <c r="W78" s="653"/>
      <c r="X78" s="654"/>
      <c r="Y78" s="661" t="s">
        <v>165</v>
      </c>
      <c r="AA78" s="30">
        <v>26</v>
      </c>
      <c r="AB78" s="664" t="s">
        <v>182</v>
      </c>
      <c r="AC78" s="665"/>
      <c r="AD78" s="665"/>
      <c r="AE78" s="665"/>
      <c r="AF78" s="666"/>
    </row>
    <row r="79" spans="1:32" ht="21" customHeight="1" x14ac:dyDescent="0.25">
      <c r="A79" s="31"/>
      <c r="B79" s="92"/>
      <c r="C79" s="42"/>
      <c r="D79" s="637"/>
      <c r="E79" s="638"/>
      <c r="F79" s="638"/>
      <c r="G79" s="638"/>
      <c r="H79" s="638"/>
      <c r="I79" s="638"/>
      <c r="J79" s="639"/>
      <c r="L79" s="31"/>
      <c r="M79" s="646"/>
      <c r="N79" s="647"/>
      <c r="O79" s="647"/>
      <c r="P79" s="647"/>
      <c r="Q79" s="648"/>
      <c r="S79" s="31"/>
      <c r="T79" s="655"/>
      <c r="U79" s="656"/>
      <c r="V79" s="656"/>
      <c r="W79" s="656"/>
      <c r="X79" s="657"/>
      <c r="Y79" s="662"/>
      <c r="Z79" s="29"/>
      <c r="AA79" s="31"/>
      <c r="AB79" s="667"/>
      <c r="AC79" s="668"/>
      <c r="AD79" s="668"/>
      <c r="AE79" s="668"/>
      <c r="AF79" s="669"/>
    </row>
    <row r="80" spans="1:32" ht="21" customHeight="1" x14ac:dyDescent="0.25">
      <c r="A80" s="32"/>
      <c r="B80" s="92"/>
      <c r="C80" s="42"/>
      <c r="D80" s="640"/>
      <c r="E80" s="641"/>
      <c r="F80" s="641"/>
      <c r="G80" s="641"/>
      <c r="H80" s="641"/>
      <c r="I80" s="641"/>
      <c r="J80" s="642"/>
      <c r="L80" s="32"/>
      <c r="M80" s="649"/>
      <c r="N80" s="650"/>
      <c r="O80" s="650"/>
      <c r="P80" s="650"/>
      <c r="Q80" s="651"/>
      <c r="S80" s="32"/>
      <c r="T80" s="658"/>
      <c r="U80" s="659"/>
      <c r="V80" s="659"/>
      <c r="W80" s="659"/>
      <c r="X80" s="660"/>
      <c r="Y80" s="663"/>
      <c r="Z80" s="29"/>
      <c r="AA80" s="32"/>
      <c r="AB80" s="670"/>
      <c r="AC80" s="671"/>
      <c r="AD80" s="671"/>
      <c r="AE80" s="671"/>
      <c r="AF80" s="672"/>
    </row>
    <row r="81" spans="1:32" ht="21" customHeight="1" x14ac:dyDescent="0.25">
      <c r="A81" s="30">
        <v>27</v>
      </c>
      <c r="B81" s="91" t="s">
        <v>39</v>
      </c>
      <c r="C81" s="26" t="s">
        <v>183</v>
      </c>
      <c r="D81" s="634" t="s">
        <v>184</v>
      </c>
      <c r="E81" s="635"/>
      <c r="F81" s="635"/>
      <c r="G81" s="635"/>
      <c r="H81" s="635"/>
      <c r="I81" s="635"/>
      <c r="J81" s="636"/>
      <c r="L81" s="30">
        <v>27</v>
      </c>
      <c r="M81" s="643" t="s">
        <v>89</v>
      </c>
      <c r="N81" s="644"/>
      <c r="O81" s="644"/>
      <c r="P81" s="644"/>
      <c r="Q81" s="645"/>
      <c r="S81" s="30">
        <v>27</v>
      </c>
      <c r="T81" s="652" t="s">
        <v>185</v>
      </c>
      <c r="U81" s="653"/>
      <c r="V81" s="653"/>
      <c r="W81" s="653"/>
      <c r="X81" s="654"/>
      <c r="Y81" s="661" t="s">
        <v>91</v>
      </c>
      <c r="AA81" s="30">
        <v>27</v>
      </c>
      <c r="AB81" s="664" t="s">
        <v>186</v>
      </c>
      <c r="AC81" s="665"/>
      <c r="AD81" s="665"/>
      <c r="AE81" s="665"/>
      <c r="AF81" s="666"/>
    </row>
    <row r="82" spans="1:32" ht="21" customHeight="1" x14ac:dyDescent="0.25">
      <c r="A82" s="31"/>
      <c r="B82" s="92"/>
      <c r="C82" s="42"/>
      <c r="D82" s="637"/>
      <c r="E82" s="638"/>
      <c r="F82" s="638"/>
      <c r="G82" s="638"/>
      <c r="H82" s="638"/>
      <c r="I82" s="638"/>
      <c r="J82" s="639"/>
      <c r="L82" s="31"/>
      <c r="M82" s="646"/>
      <c r="N82" s="647"/>
      <c r="O82" s="647"/>
      <c r="P82" s="647"/>
      <c r="Q82" s="648"/>
      <c r="S82" s="31"/>
      <c r="T82" s="655"/>
      <c r="U82" s="656"/>
      <c r="V82" s="656"/>
      <c r="W82" s="656"/>
      <c r="X82" s="657"/>
      <c r="Y82" s="662"/>
      <c r="Z82" s="29"/>
      <c r="AA82" s="31"/>
      <c r="AB82" s="667"/>
      <c r="AC82" s="668"/>
      <c r="AD82" s="668"/>
      <c r="AE82" s="668"/>
      <c r="AF82" s="669"/>
    </row>
    <row r="83" spans="1:32" ht="21" customHeight="1" x14ac:dyDescent="0.25">
      <c r="A83" s="32"/>
      <c r="B83" s="92"/>
      <c r="C83" s="42"/>
      <c r="D83" s="640"/>
      <c r="E83" s="641"/>
      <c r="F83" s="641"/>
      <c r="G83" s="641"/>
      <c r="H83" s="641"/>
      <c r="I83" s="641"/>
      <c r="J83" s="642"/>
      <c r="L83" s="32"/>
      <c r="M83" s="649"/>
      <c r="N83" s="650"/>
      <c r="O83" s="650"/>
      <c r="P83" s="650"/>
      <c r="Q83" s="651"/>
      <c r="S83" s="32"/>
      <c r="T83" s="658"/>
      <c r="U83" s="659"/>
      <c r="V83" s="659"/>
      <c r="W83" s="659"/>
      <c r="X83" s="660"/>
      <c r="Y83" s="663"/>
      <c r="Z83" s="29"/>
      <c r="AA83" s="32"/>
      <c r="AB83" s="670"/>
      <c r="AC83" s="671"/>
      <c r="AD83" s="671"/>
      <c r="AE83" s="671"/>
      <c r="AF83" s="672"/>
    </row>
    <row r="84" spans="1:32" ht="21" customHeight="1" x14ac:dyDescent="0.25">
      <c r="A84" s="30">
        <v>28</v>
      </c>
      <c r="B84" s="91" t="s">
        <v>39</v>
      </c>
      <c r="C84" s="26" t="s">
        <v>187</v>
      </c>
      <c r="D84" s="634" t="s">
        <v>188</v>
      </c>
      <c r="E84" s="635"/>
      <c r="F84" s="635"/>
      <c r="G84" s="635"/>
      <c r="H84" s="635"/>
      <c r="I84" s="635"/>
      <c r="J84" s="636"/>
      <c r="L84" s="30">
        <v>28</v>
      </c>
      <c r="M84" s="643" t="s">
        <v>189</v>
      </c>
      <c r="N84" s="644"/>
      <c r="O84" s="644"/>
      <c r="P84" s="644"/>
      <c r="Q84" s="645"/>
      <c r="S84" s="30">
        <v>28</v>
      </c>
      <c r="T84" s="652" t="s">
        <v>190</v>
      </c>
      <c r="U84" s="653"/>
      <c r="V84" s="653"/>
      <c r="W84" s="653"/>
      <c r="X84" s="654"/>
      <c r="Y84" s="661" t="s">
        <v>191</v>
      </c>
      <c r="AA84" s="30">
        <v>28</v>
      </c>
      <c r="AB84" s="664" t="s">
        <v>192</v>
      </c>
      <c r="AC84" s="665"/>
      <c r="AD84" s="665"/>
      <c r="AE84" s="665"/>
      <c r="AF84" s="666"/>
    </row>
    <row r="85" spans="1:32" ht="21" customHeight="1" x14ac:dyDescent="0.25">
      <c r="A85" s="31"/>
      <c r="B85" s="92"/>
      <c r="C85" s="42"/>
      <c r="D85" s="637"/>
      <c r="E85" s="638"/>
      <c r="F85" s="638"/>
      <c r="G85" s="638"/>
      <c r="H85" s="638"/>
      <c r="I85" s="638"/>
      <c r="J85" s="639"/>
      <c r="L85" s="31"/>
      <c r="M85" s="646"/>
      <c r="N85" s="647"/>
      <c r="O85" s="647"/>
      <c r="P85" s="647"/>
      <c r="Q85" s="648"/>
      <c r="S85" s="31"/>
      <c r="T85" s="655"/>
      <c r="U85" s="656"/>
      <c r="V85" s="656"/>
      <c r="W85" s="656"/>
      <c r="X85" s="657"/>
      <c r="Y85" s="662"/>
      <c r="Z85" s="29"/>
      <c r="AA85" s="31"/>
      <c r="AB85" s="667"/>
      <c r="AC85" s="668"/>
      <c r="AD85" s="668"/>
      <c r="AE85" s="668"/>
      <c r="AF85" s="669"/>
    </row>
    <row r="86" spans="1:32" ht="21" customHeight="1" x14ac:dyDescent="0.25">
      <c r="A86" s="32"/>
      <c r="B86" s="92"/>
      <c r="C86" s="42"/>
      <c r="D86" s="640"/>
      <c r="E86" s="641"/>
      <c r="F86" s="641"/>
      <c r="G86" s="641"/>
      <c r="H86" s="641"/>
      <c r="I86" s="641"/>
      <c r="J86" s="642"/>
      <c r="L86" s="32"/>
      <c r="M86" s="649"/>
      <c r="N86" s="650"/>
      <c r="O86" s="650"/>
      <c r="P86" s="650"/>
      <c r="Q86" s="651"/>
      <c r="S86" s="32"/>
      <c r="T86" s="658"/>
      <c r="U86" s="659"/>
      <c r="V86" s="659"/>
      <c r="W86" s="659"/>
      <c r="X86" s="660"/>
      <c r="Y86" s="663"/>
      <c r="Z86" s="29"/>
      <c r="AA86" s="32"/>
      <c r="AB86" s="670"/>
      <c r="AC86" s="671"/>
      <c r="AD86" s="671"/>
      <c r="AE86" s="671"/>
      <c r="AF86" s="672"/>
    </row>
    <row r="87" spans="1:32" ht="21" customHeight="1" x14ac:dyDescent="0.25">
      <c r="A87" s="30">
        <v>29</v>
      </c>
      <c r="B87" s="91" t="s">
        <v>39</v>
      </c>
      <c r="C87" s="26" t="s">
        <v>193</v>
      </c>
      <c r="D87" s="634" t="s">
        <v>194</v>
      </c>
      <c r="E87" s="635"/>
      <c r="F87" s="635"/>
      <c r="G87" s="635"/>
      <c r="H87" s="635"/>
      <c r="I87" s="635"/>
      <c r="J87" s="636"/>
      <c r="L87" s="30">
        <v>29</v>
      </c>
      <c r="M87" s="643" t="s">
        <v>195</v>
      </c>
      <c r="N87" s="644"/>
      <c r="O87" s="644"/>
      <c r="P87" s="644"/>
      <c r="Q87" s="645"/>
      <c r="S87" s="30">
        <v>29</v>
      </c>
      <c r="T87" s="652" t="s">
        <v>196</v>
      </c>
      <c r="U87" s="653"/>
      <c r="V87" s="653"/>
      <c r="W87" s="653"/>
      <c r="X87" s="654"/>
      <c r="Y87" s="661" t="s">
        <v>197</v>
      </c>
      <c r="AA87" s="30">
        <v>29</v>
      </c>
      <c r="AB87" s="664" t="s">
        <v>198</v>
      </c>
      <c r="AC87" s="665"/>
      <c r="AD87" s="665"/>
      <c r="AE87" s="665"/>
      <c r="AF87" s="666"/>
    </row>
    <row r="88" spans="1:32" ht="21" customHeight="1" x14ac:dyDescent="0.25">
      <c r="A88" s="31"/>
      <c r="B88" s="92"/>
      <c r="C88" s="42"/>
      <c r="D88" s="637"/>
      <c r="E88" s="638"/>
      <c r="F88" s="638"/>
      <c r="G88" s="638"/>
      <c r="H88" s="638"/>
      <c r="I88" s="638"/>
      <c r="J88" s="639"/>
      <c r="L88" s="31"/>
      <c r="M88" s="646"/>
      <c r="N88" s="647"/>
      <c r="O88" s="647"/>
      <c r="P88" s="647"/>
      <c r="Q88" s="648"/>
      <c r="S88" s="31"/>
      <c r="T88" s="655"/>
      <c r="U88" s="656"/>
      <c r="V88" s="656"/>
      <c r="W88" s="656"/>
      <c r="X88" s="657"/>
      <c r="Y88" s="662"/>
      <c r="Z88" s="29"/>
      <c r="AA88" s="31"/>
      <c r="AB88" s="667"/>
      <c r="AC88" s="668"/>
      <c r="AD88" s="668"/>
      <c r="AE88" s="668"/>
      <c r="AF88" s="669"/>
    </row>
    <row r="89" spans="1:32" ht="21" customHeight="1" x14ac:dyDescent="0.25">
      <c r="A89" s="32"/>
      <c r="B89" s="92"/>
      <c r="C89" s="42"/>
      <c r="D89" s="640"/>
      <c r="E89" s="641"/>
      <c r="F89" s="641"/>
      <c r="G89" s="641"/>
      <c r="H89" s="641"/>
      <c r="I89" s="641"/>
      <c r="J89" s="642"/>
      <c r="L89" s="32"/>
      <c r="M89" s="649"/>
      <c r="N89" s="650"/>
      <c r="O89" s="650"/>
      <c r="P89" s="650"/>
      <c r="Q89" s="651"/>
      <c r="S89" s="32"/>
      <c r="T89" s="658"/>
      <c r="U89" s="659"/>
      <c r="V89" s="659"/>
      <c r="W89" s="659"/>
      <c r="X89" s="660"/>
      <c r="Y89" s="663"/>
      <c r="Z89" s="29"/>
      <c r="AA89" s="32"/>
      <c r="AB89" s="670"/>
      <c r="AC89" s="671"/>
      <c r="AD89" s="671"/>
      <c r="AE89" s="671"/>
      <c r="AF89" s="672"/>
    </row>
    <row r="90" spans="1:32" ht="21" customHeight="1" x14ac:dyDescent="0.25">
      <c r="A90" s="30">
        <v>30</v>
      </c>
      <c r="B90" s="91" t="s">
        <v>39</v>
      </c>
      <c r="C90" s="26" t="s">
        <v>199</v>
      </c>
      <c r="D90" s="634" t="s">
        <v>200</v>
      </c>
      <c r="E90" s="635"/>
      <c r="F90" s="635"/>
      <c r="G90" s="635"/>
      <c r="H90" s="635"/>
      <c r="I90" s="635"/>
      <c r="J90" s="636"/>
      <c r="L90" s="30">
        <v>30</v>
      </c>
      <c r="M90" s="643" t="s">
        <v>201</v>
      </c>
      <c r="N90" s="644"/>
      <c r="O90" s="644"/>
      <c r="P90" s="644"/>
      <c r="Q90" s="645"/>
      <c r="S90" s="30">
        <v>30</v>
      </c>
      <c r="T90" s="652" t="s">
        <v>202</v>
      </c>
      <c r="U90" s="653"/>
      <c r="V90" s="653"/>
      <c r="W90" s="653"/>
      <c r="X90" s="654"/>
      <c r="Y90" s="661" t="s">
        <v>203</v>
      </c>
      <c r="AA90" s="30">
        <v>30</v>
      </c>
      <c r="AB90" s="664" t="s">
        <v>204</v>
      </c>
      <c r="AC90" s="665"/>
      <c r="AD90" s="665"/>
      <c r="AE90" s="665"/>
      <c r="AF90" s="666"/>
    </row>
    <row r="91" spans="1:32" ht="21" customHeight="1" x14ac:dyDescent="0.25">
      <c r="A91" s="31"/>
      <c r="B91" s="92"/>
      <c r="C91" s="42"/>
      <c r="D91" s="637"/>
      <c r="E91" s="638"/>
      <c r="F91" s="638"/>
      <c r="G91" s="638"/>
      <c r="H91" s="638"/>
      <c r="I91" s="638"/>
      <c r="J91" s="639"/>
      <c r="L91" s="31"/>
      <c r="M91" s="646"/>
      <c r="N91" s="647"/>
      <c r="O91" s="647"/>
      <c r="P91" s="647"/>
      <c r="Q91" s="648"/>
      <c r="S91" s="31"/>
      <c r="T91" s="655"/>
      <c r="U91" s="656"/>
      <c r="V91" s="656"/>
      <c r="W91" s="656"/>
      <c r="X91" s="657"/>
      <c r="Y91" s="662"/>
      <c r="Z91" s="29"/>
      <c r="AA91" s="31"/>
      <c r="AB91" s="667"/>
      <c r="AC91" s="668"/>
      <c r="AD91" s="668"/>
      <c r="AE91" s="668"/>
      <c r="AF91" s="669"/>
    </row>
    <row r="92" spans="1:32" ht="21" customHeight="1" x14ac:dyDescent="0.25">
      <c r="A92" s="32"/>
      <c r="B92" s="92"/>
      <c r="C92" s="42"/>
      <c r="D92" s="640"/>
      <c r="E92" s="641"/>
      <c r="F92" s="641"/>
      <c r="G92" s="641"/>
      <c r="H92" s="641"/>
      <c r="I92" s="641"/>
      <c r="J92" s="642"/>
      <c r="L92" s="32"/>
      <c r="M92" s="649"/>
      <c r="N92" s="650"/>
      <c r="O92" s="650"/>
      <c r="P92" s="650"/>
      <c r="Q92" s="651"/>
      <c r="S92" s="32"/>
      <c r="T92" s="658"/>
      <c r="U92" s="659"/>
      <c r="V92" s="659"/>
      <c r="W92" s="659"/>
      <c r="X92" s="660"/>
      <c r="Y92" s="663"/>
      <c r="Z92" s="29"/>
      <c r="AA92" s="32"/>
      <c r="AB92" s="670"/>
      <c r="AC92" s="671"/>
      <c r="AD92" s="671"/>
      <c r="AE92" s="671"/>
      <c r="AF92" s="672"/>
    </row>
    <row r="93" spans="1:32" ht="21" customHeight="1" x14ac:dyDescent="0.25">
      <c r="A93" s="30">
        <v>31</v>
      </c>
      <c r="B93" s="91" t="s">
        <v>39</v>
      </c>
      <c r="C93" s="26" t="s">
        <v>199</v>
      </c>
      <c r="D93" s="634" t="s">
        <v>205</v>
      </c>
      <c r="E93" s="635"/>
      <c r="F93" s="635"/>
      <c r="G93" s="635"/>
      <c r="H93" s="635"/>
      <c r="I93" s="635"/>
      <c r="J93" s="636"/>
      <c r="L93" s="30">
        <v>31</v>
      </c>
      <c r="M93" s="643" t="s">
        <v>206</v>
      </c>
      <c r="N93" s="644"/>
      <c r="O93" s="644"/>
      <c r="P93" s="644"/>
      <c r="Q93" s="645"/>
      <c r="S93" s="30">
        <v>31</v>
      </c>
      <c r="T93" s="652" t="s">
        <v>202</v>
      </c>
      <c r="U93" s="653"/>
      <c r="V93" s="653"/>
      <c r="W93" s="653"/>
      <c r="X93" s="654"/>
      <c r="Y93" s="661" t="s">
        <v>207</v>
      </c>
      <c r="AA93" s="30">
        <v>31</v>
      </c>
      <c r="AB93" s="664" t="s">
        <v>208</v>
      </c>
      <c r="AC93" s="665"/>
      <c r="AD93" s="665"/>
      <c r="AE93" s="665"/>
      <c r="AF93" s="666"/>
    </row>
    <row r="94" spans="1:32" ht="21" customHeight="1" x14ac:dyDescent="0.25">
      <c r="A94" s="31"/>
      <c r="B94" s="92"/>
      <c r="C94" s="42"/>
      <c r="D94" s="637"/>
      <c r="E94" s="638"/>
      <c r="F94" s="638"/>
      <c r="G94" s="638"/>
      <c r="H94" s="638"/>
      <c r="I94" s="638"/>
      <c r="J94" s="639"/>
      <c r="L94" s="31"/>
      <c r="M94" s="646"/>
      <c r="N94" s="647"/>
      <c r="O94" s="647"/>
      <c r="P94" s="647"/>
      <c r="Q94" s="648"/>
      <c r="S94" s="31"/>
      <c r="T94" s="655"/>
      <c r="U94" s="656"/>
      <c r="V94" s="656"/>
      <c r="W94" s="656"/>
      <c r="X94" s="657"/>
      <c r="Y94" s="662"/>
      <c r="Z94" s="29"/>
      <c r="AA94" s="31"/>
      <c r="AB94" s="667"/>
      <c r="AC94" s="668"/>
      <c r="AD94" s="668"/>
      <c r="AE94" s="668"/>
      <c r="AF94" s="669"/>
    </row>
    <row r="95" spans="1:32" ht="21" customHeight="1" x14ac:dyDescent="0.25">
      <c r="A95" s="32"/>
      <c r="B95" s="92"/>
      <c r="C95" s="42"/>
      <c r="D95" s="640"/>
      <c r="E95" s="641"/>
      <c r="F95" s="641"/>
      <c r="G95" s="641"/>
      <c r="H95" s="641"/>
      <c r="I95" s="641"/>
      <c r="J95" s="642"/>
      <c r="L95" s="32"/>
      <c r="M95" s="649"/>
      <c r="N95" s="650"/>
      <c r="O95" s="650"/>
      <c r="P95" s="650"/>
      <c r="Q95" s="651"/>
      <c r="S95" s="32"/>
      <c r="T95" s="658"/>
      <c r="U95" s="659"/>
      <c r="V95" s="659"/>
      <c r="W95" s="659"/>
      <c r="X95" s="660"/>
      <c r="Y95" s="663"/>
      <c r="Z95" s="29"/>
      <c r="AA95" s="32"/>
      <c r="AB95" s="670"/>
      <c r="AC95" s="671"/>
      <c r="AD95" s="671"/>
      <c r="AE95" s="671"/>
      <c r="AF95" s="672"/>
    </row>
    <row r="96" spans="1:32" ht="21" customHeight="1" x14ac:dyDescent="0.25">
      <c r="A96" s="30">
        <v>32</v>
      </c>
      <c r="B96" s="91" t="s">
        <v>39</v>
      </c>
      <c r="C96" s="26" t="s">
        <v>209</v>
      </c>
      <c r="D96" s="634" t="s">
        <v>210</v>
      </c>
      <c r="E96" s="635"/>
      <c r="F96" s="635"/>
      <c r="G96" s="635"/>
      <c r="H96" s="635"/>
      <c r="I96" s="635"/>
      <c r="J96" s="636"/>
      <c r="L96" s="30">
        <v>32</v>
      </c>
      <c r="M96" s="643" t="s">
        <v>83</v>
      </c>
      <c r="N96" s="644"/>
      <c r="O96" s="644"/>
      <c r="P96" s="644"/>
      <c r="Q96" s="645"/>
      <c r="S96" s="30">
        <v>32</v>
      </c>
      <c r="T96" s="652" t="s">
        <v>211</v>
      </c>
      <c r="U96" s="653"/>
      <c r="V96" s="653"/>
      <c r="W96" s="653"/>
      <c r="X96" s="654"/>
      <c r="Y96" s="661" t="s">
        <v>85</v>
      </c>
      <c r="AA96" s="30">
        <v>32</v>
      </c>
      <c r="AB96" s="664" t="s">
        <v>212</v>
      </c>
      <c r="AC96" s="665"/>
      <c r="AD96" s="665"/>
      <c r="AE96" s="665"/>
      <c r="AF96" s="666"/>
    </row>
    <row r="97" spans="1:32" ht="21" customHeight="1" x14ac:dyDescent="0.25">
      <c r="A97" s="31"/>
      <c r="B97" s="92"/>
      <c r="C97" s="42"/>
      <c r="D97" s="637"/>
      <c r="E97" s="638"/>
      <c r="F97" s="638"/>
      <c r="G97" s="638"/>
      <c r="H97" s="638"/>
      <c r="I97" s="638"/>
      <c r="J97" s="639"/>
      <c r="L97" s="31"/>
      <c r="M97" s="646"/>
      <c r="N97" s="647"/>
      <c r="O97" s="647"/>
      <c r="P97" s="647"/>
      <c r="Q97" s="648"/>
      <c r="S97" s="31"/>
      <c r="T97" s="655"/>
      <c r="U97" s="656"/>
      <c r="V97" s="656"/>
      <c r="W97" s="656"/>
      <c r="X97" s="657"/>
      <c r="Y97" s="662"/>
      <c r="Z97" s="29"/>
      <c r="AA97" s="31"/>
      <c r="AB97" s="667"/>
      <c r="AC97" s="668"/>
      <c r="AD97" s="668"/>
      <c r="AE97" s="668"/>
      <c r="AF97" s="669"/>
    </row>
    <row r="98" spans="1:32" ht="21" customHeight="1" x14ac:dyDescent="0.25">
      <c r="A98" s="32"/>
      <c r="B98" s="92"/>
      <c r="C98" s="42"/>
      <c r="D98" s="640"/>
      <c r="E98" s="641"/>
      <c r="F98" s="641"/>
      <c r="G98" s="641"/>
      <c r="H98" s="641"/>
      <c r="I98" s="641"/>
      <c r="J98" s="642"/>
      <c r="L98" s="32"/>
      <c r="M98" s="649"/>
      <c r="N98" s="650"/>
      <c r="O98" s="650"/>
      <c r="P98" s="650"/>
      <c r="Q98" s="651"/>
      <c r="S98" s="32"/>
      <c r="T98" s="658"/>
      <c r="U98" s="659"/>
      <c r="V98" s="659"/>
      <c r="W98" s="659"/>
      <c r="X98" s="660"/>
      <c r="Y98" s="663"/>
      <c r="Z98" s="29"/>
      <c r="AA98" s="32"/>
      <c r="AB98" s="670"/>
      <c r="AC98" s="671"/>
      <c r="AD98" s="671"/>
      <c r="AE98" s="671"/>
      <c r="AF98" s="672"/>
    </row>
    <row r="99" spans="1:32" ht="21" customHeight="1" x14ac:dyDescent="0.25">
      <c r="A99" s="30">
        <v>33</v>
      </c>
      <c r="B99" s="91" t="s">
        <v>39</v>
      </c>
      <c r="C99" s="26" t="s">
        <v>213</v>
      </c>
      <c r="D99" s="634" t="s">
        <v>214</v>
      </c>
      <c r="E99" s="635"/>
      <c r="F99" s="635"/>
      <c r="G99" s="635"/>
      <c r="H99" s="635"/>
      <c r="I99" s="635"/>
      <c r="J99" s="636"/>
      <c r="L99" s="30">
        <v>33</v>
      </c>
      <c r="M99" s="643" t="s">
        <v>215</v>
      </c>
      <c r="N99" s="644"/>
      <c r="O99" s="644"/>
      <c r="P99" s="644"/>
      <c r="Q99" s="645"/>
      <c r="S99" s="30">
        <v>33</v>
      </c>
      <c r="T99" s="652" t="s">
        <v>216</v>
      </c>
      <c r="U99" s="653"/>
      <c r="V99" s="653"/>
      <c r="W99" s="653"/>
      <c r="X99" s="654"/>
      <c r="Y99" s="661" t="s">
        <v>217</v>
      </c>
      <c r="AA99" s="30">
        <v>33</v>
      </c>
      <c r="AB99" s="664" t="s">
        <v>218</v>
      </c>
      <c r="AC99" s="665"/>
      <c r="AD99" s="665"/>
      <c r="AE99" s="665"/>
      <c r="AF99" s="666"/>
    </row>
    <row r="100" spans="1:32" ht="21" customHeight="1" x14ac:dyDescent="0.25">
      <c r="A100" s="31"/>
      <c r="B100" s="92"/>
      <c r="C100" s="42"/>
      <c r="D100" s="637"/>
      <c r="E100" s="638"/>
      <c r="F100" s="638"/>
      <c r="G100" s="638"/>
      <c r="H100" s="638"/>
      <c r="I100" s="638"/>
      <c r="J100" s="639"/>
      <c r="L100" s="31"/>
      <c r="M100" s="646"/>
      <c r="N100" s="647"/>
      <c r="O100" s="647"/>
      <c r="P100" s="647"/>
      <c r="Q100" s="648"/>
      <c r="S100" s="31"/>
      <c r="T100" s="655"/>
      <c r="U100" s="656"/>
      <c r="V100" s="656"/>
      <c r="W100" s="656"/>
      <c r="X100" s="657"/>
      <c r="Y100" s="662"/>
      <c r="Z100" s="29"/>
      <c r="AA100" s="31"/>
      <c r="AB100" s="667"/>
      <c r="AC100" s="668"/>
      <c r="AD100" s="668"/>
      <c r="AE100" s="668"/>
      <c r="AF100" s="669"/>
    </row>
    <row r="101" spans="1:32" ht="21" customHeight="1" x14ac:dyDescent="0.25">
      <c r="A101" s="32"/>
      <c r="B101" s="92"/>
      <c r="C101" s="42"/>
      <c r="D101" s="640"/>
      <c r="E101" s="641"/>
      <c r="F101" s="641"/>
      <c r="G101" s="641"/>
      <c r="H101" s="641"/>
      <c r="I101" s="641"/>
      <c r="J101" s="642"/>
      <c r="L101" s="32"/>
      <c r="M101" s="649"/>
      <c r="N101" s="650"/>
      <c r="O101" s="650"/>
      <c r="P101" s="650"/>
      <c r="Q101" s="651"/>
      <c r="S101" s="32"/>
      <c r="T101" s="658"/>
      <c r="U101" s="659"/>
      <c r="V101" s="659"/>
      <c r="W101" s="659"/>
      <c r="X101" s="660"/>
      <c r="Y101" s="663"/>
      <c r="Z101" s="29"/>
      <c r="AA101" s="32"/>
      <c r="AB101" s="670"/>
      <c r="AC101" s="671"/>
      <c r="AD101" s="671"/>
      <c r="AE101" s="671"/>
      <c r="AF101" s="672"/>
    </row>
    <row r="102" spans="1:32" ht="21" customHeight="1" x14ac:dyDescent="0.25">
      <c r="A102" s="30">
        <v>34</v>
      </c>
      <c r="B102" s="91" t="s">
        <v>39</v>
      </c>
      <c r="C102" s="26" t="s">
        <v>219</v>
      </c>
      <c r="D102" s="634" t="s">
        <v>220</v>
      </c>
      <c r="E102" s="635"/>
      <c r="F102" s="635"/>
      <c r="G102" s="635"/>
      <c r="H102" s="635"/>
      <c r="I102" s="635"/>
      <c r="J102" s="636"/>
      <c r="L102" s="30">
        <v>34</v>
      </c>
      <c r="M102" s="643" t="s">
        <v>221</v>
      </c>
      <c r="N102" s="644"/>
      <c r="O102" s="644"/>
      <c r="P102" s="644"/>
      <c r="Q102" s="645"/>
      <c r="S102" s="30">
        <v>34</v>
      </c>
      <c r="T102" s="652" t="s">
        <v>222</v>
      </c>
      <c r="U102" s="653"/>
      <c r="V102" s="653"/>
      <c r="W102" s="653"/>
      <c r="X102" s="654"/>
      <c r="Y102" s="661" t="s">
        <v>223</v>
      </c>
      <c r="AA102" s="30">
        <v>34</v>
      </c>
      <c r="AB102" s="664" t="s">
        <v>224</v>
      </c>
      <c r="AC102" s="665"/>
      <c r="AD102" s="665"/>
      <c r="AE102" s="665"/>
      <c r="AF102" s="666"/>
    </row>
    <row r="103" spans="1:32" ht="21" customHeight="1" x14ac:dyDescent="0.25">
      <c r="A103" s="31"/>
      <c r="B103" s="92"/>
      <c r="C103" s="42"/>
      <c r="D103" s="637"/>
      <c r="E103" s="638"/>
      <c r="F103" s="638"/>
      <c r="G103" s="638"/>
      <c r="H103" s="638"/>
      <c r="I103" s="638"/>
      <c r="J103" s="639"/>
      <c r="L103" s="31"/>
      <c r="M103" s="646"/>
      <c r="N103" s="647"/>
      <c r="O103" s="647"/>
      <c r="P103" s="647"/>
      <c r="Q103" s="648"/>
      <c r="S103" s="31"/>
      <c r="T103" s="655"/>
      <c r="U103" s="656"/>
      <c r="V103" s="656"/>
      <c r="W103" s="656"/>
      <c r="X103" s="657"/>
      <c r="Y103" s="662"/>
      <c r="Z103" s="29"/>
      <c r="AA103" s="31"/>
      <c r="AB103" s="667"/>
      <c r="AC103" s="668"/>
      <c r="AD103" s="668"/>
      <c r="AE103" s="668"/>
      <c r="AF103" s="669"/>
    </row>
    <row r="104" spans="1:32" ht="21" customHeight="1" x14ac:dyDescent="0.25">
      <c r="A104" s="32"/>
      <c r="B104" s="92"/>
      <c r="C104" s="42"/>
      <c r="D104" s="640"/>
      <c r="E104" s="641"/>
      <c r="F104" s="641"/>
      <c r="G104" s="641"/>
      <c r="H104" s="641"/>
      <c r="I104" s="641"/>
      <c r="J104" s="642"/>
      <c r="L104" s="32"/>
      <c r="M104" s="649"/>
      <c r="N104" s="650"/>
      <c r="O104" s="650"/>
      <c r="P104" s="650"/>
      <c r="Q104" s="651"/>
      <c r="S104" s="32"/>
      <c r="T104" s="658"/>
      <c r="U104" s="659"/>
      <c r="V104" s="659"/>
      <c r="W104" s="659"/>
      <c r="X104" s="660"/>
      <c r="Y104" s="663"/>
      <c r="Z104" s="29"/>
      <c r="AA104" s="32"/>
      <c r="AB104" s="670"/>
      <c r="AC104" s="671"/>
      <c r="AD104" s="671"/>
      <c r="AE104" s="671"/>
      <c r="AF104" s="672"/>
    </row>
    <row r="105" spans="1:32" ht="21" customHeight="1" x14ac:dyDescent="0.25">
      <c r="A105" s="30">
        <v>35</v>
      </c>
      <c r="B105" s="91" t="s">
        <v>39</v>
      </c>
      <c r="C105" s="26" t="s">
        <v>225</v>
      </c>
      <c r="D105" s="634" t="s">
        <v>226</v>
      </c>
      <c r="E105" s="635"/>
      <c r="F105" s="635"/>
      <c r="G105" s="635"/>
      <c r="H105" s="635"/>
      <c r="I105" s="635"/>
      <c r="J105" s="636"/>
      <c r="L105" s="30">
        <v>35</v>
      </c>
      <c r="M105" s="643" t="s">
        <v>227</v>
      </c>
      <c r="N105" s="644"/>
      <c r="O105" s="644"/>
      <c r="P105" s="644"/>
      <c r="Q105" s="645"/>
      <c r="S105" s="30">
        <v>35</v>
      </c>
      <c r="T105" s="652" t="s">
        <v>228</v>
      </c>
      <c r="U105" s="653"/>
      <c r="V105" s="653"/>
      <c r="W105" s="653"/>
      <c r="X105" s="654"/>
      <c r="Y105" s="661" t="s">
        <v>229</v>
      </c>
      <c r="AA105" s="30">
        <v>35</v>
      </c>
      <c r="AB105" s="664" t="s">
        <v>230</v>
      </c>
      <c r="AC105" s="665"/>
      <c r="AD105" s="665"/>
      <c r="AE105" s="665"/>
      <c r="AF105" s="666"/>
    </row>
    <row r="106" spans="1:32" ht="21" customHeight="1" x14ac:dyDescent="0.25">
      <c r="A106" s="31"/>
      <c r="B106" s="92"/>
      <c r="C106" s="42"/>
      <c r="D106" s="637"/>
      <c r="E106" s="638"/>
      <c r="F106" s="638"/>
      <c r="G106" s="638"/>
      <c r="H106" s="638"/>
      <c r="I106" s="638"/>
      <c r="J106" s="639"/>
      <c r="L106" s="31"/>
      <c r="M106" s="646"/>
      <c r="N106" s="647"/>
      <c r="O106" s="647"/>
      <c r="P106" s="647"/>
      <c r="Q106" s="648"/>
      <c r="S106" s="31"/>
      <c r="T106" s="655"/>
      <c r="U106" s="656"/>
      <c r="V106" s="656"/>
      <c r="W106" s="656"/>
      <c r="X106" s="657"/>
      <c r="Y106" s="662"/>
      <c r="Z106" s="29"/>
      <c r="AA106" s="31"/>
      <c r="AB106" s="667"/>
      <c r="AC106" s="668"/>
      <c r="AD106" s="668"/>
      <c r="AE106" s="668"/>
      <c r="AF106" s="669"/>
    </row>
    <row r="107" spans="1:32" ht="21" customHeight="1" x14ac:dyDescent="0.25">
      <c r="A107" s="32"/>
      <c r="B107" s="92"/>
      <c r="C107" s="42"/>
      <c r="D107" s="640"/>
      <c r="E107" s="641"/>
      <c r="F107" s="641"/>
      <c r="G107" s="641"/>
      <c r="H107" s="641"/>
      <c r="I107" s="641"/>
      <c r="J107" s="642"/>
      <c r="L107" s="32"/>
      <c r="M107" s="649"/>
      <c r="N107" s="650"/>
      <c r="O107" s="650"/>
      <c r="P107" s="650"/>
      <c r="Q107" s="651"/>
      <c r="S107" s="32"/>
      <c r="T107" s="658"/>
      <c r="U107" s="659"/>
      <c r="V107" s="659"/>
      <c r="W107" s="659"/>
      <c r="X107" s="660"/>
      <c r="Y107" s="663"/>
      <c r="Z107" s="29"/>
      <c r="AA107" s="32"/>
      <c r="AB107" s="670"/>
      <c r="AC107" s="671"/>
      <c r="AD107" s="671"/>
      <c r="AE107" s="671"/>
      <c r="AF107" s="672"/>
    </row>
    <row r="108" spans="1:32" ht="21" customHeight="1" x14ac:dyDescent="0.25">
      <c r="A108" s="30">
        <v>36</v>
      </c>
      <c r="B108" s="91" t="s">
        <v>39</v>
      </c>
      <c r="C108" s="26" t="s">
        <v>231</v>
      </c>
      <c r="D108" s="634" t="s">
        <v>232</v>
      </c>
      <c r="E108" s="635"/>
      <c r="F108" s="635"/>
      <c r="G108" s="635"/>
      <c r="H108" s="635"/>
      <c r="I108" s="635"/>
      <c r="J108" s="636"/>
      <c r="L108" s="30">
        <v>36</v>
      </c>
      <c r="M108" s="643" t="s">
        <v>233</v>
      </c>
      <c r="N108" s="644"/>
      <c r="O108" s="644"/>
      <c r="P108" s="644"/>
      <c r="Q108" s="645"/>
      <c r="S108" s="30">
        <v>36</v>
      </c>
      <c r="T108" s="652" t="s">
        <v>234</v>
      </c>
      <c r="U108" s="653"/>
      <c r="V108" s="653"/>
      <c r="W108" s="653"/>
      <c r="X108" s="654"/>
      <c r="Y108" s="661" t="s">
        <v>235</v>
      </c>
      <c r="AA108" s="30">
        <v>36</v>
      </c>
      <c r="AB108" s="664" t="s">
        <v>236</v>
      </c>
      <c r="AC108" s="665"/>
      <c r="AD108" s="665"/>
      <c r="AE108" s="665"/>
      <c r="AF108" s="666"/>
    </row>
    <row r="109" spans="1:32" ht="21" customHeight="1" x14ac:dyDescent="0.25">
      <c r="A109" s="31"/>
      <c r="B109" s="92"/>
      <c r="C109" s="42"/>
      <c r="D109" s="637"/>
      <c r="E109" s="638"/>
      <c r="F109" s="638"/>
      <c r="G109" s="638"/>
      <c r="H109" s="638"/>
      <c r="I109" s="638"/>
      <c r="J109" s="639"/>
      <c r="L109" s="31"/>
      <c r="M109" s="646"/>
      <c r="N109" s="647"/>
      <c r="O109" s="647"/>
      <c r="P109" s="647"/>
      <c r="Q109" s="648"/>
      <c r="S109" s="31"/>
      <c r="T109" s="655"/>
      <c r="U109" s="656"/>
      <c r="V109" s="656"/>
      <c r="W109" s="656"/>
      <c r="X109" s="657"/>
      <c r="Y109" s="662"/>
      <c r="Z109" s="29"/>
      <c r="AA109" s="31"/>
      <c r="AB109" s="667"/>
      <c r="AC109" s="668"/>
      <c r="AD109" s="668"/>
      <c r="AE109" s="668"/>
      <c r="AF109" s="669"/>
    </row>
    <row r="110" spans="1:32" ht="21" customHeight="1" x14ac:dyDescent="0.25">
      <c r="A110" s="32"/>
      <c r="B110" s="92"/>
      <c r="C110" s="42"/>
      <c r="D110" s="640"/>
      <c r="E110" s="641"/>
      <c r="F110" s="641"/>
      <c r="G110" s="641"/>
      <c r="H110" s="641"/>
      <c r="I110" s="641"/>
      <c r="J110" s="642"/>
      <c r="L110" s="32"/>
      <c r="M110" s="649"/>
      <c r="N110" s="650"/>
      <c r="O110" s="650"/>
      <c r="P110" s="650"/>
      <c r="Q110" s="651"/>
      <c r="S110" s="32"/>
      <c r="T110" s="658"/>
      <c r="U110" s="659"/>
      <c r="V110" s="659"/>
      <c r="W110" s="659"/>
      <c r="X110" s="660"/>
      <c r="Y110" s="663"/>
      <c r="Z110" s="29"/>
      <c r="AA110" s="32"/>
      <c r="AB110" s="670"/>
      <c r="AC110" s="671"/>
      <c r="AD110" s="671"/>
      <c r="AE110" s="671"/>
      <c r="AF110" s="672"/>
    </row>
    <row r="111" spans="1:32" ht="21" customHeight="1" x14ac:dyDescent="0.25">
      <c r="A111" s="30">
        <v>37</v>
      </c>
      <c r="B111" s="91" t="s">
        <v>39</v>
      </c>
      <c r="C111" s="26" t="s">
        <v>237</v>
      </c>
      <c r="D111" s="634" t="s">
        <v>238</v>
      </c>
      <c r="E111" s="635"/>
      <c r="F111" s="635"/>
      <c r="G111" s="635"/>
      <c r="H111" s="635"/>
      <c r="I111" s="635"/>
      <c r="J111" s="636"/>
      <c r="L111" s="30">
        <v>37</v>
      </c>
      <c r="M111" s="643" t="s">
        <v>239</v>
      </c>
      <c r="N111" s="644"/>
      <c r="O111" s="644"/>
      <c r="P111" s="644"/>
      <c r="Q111" s="645"/>
      <c r="S111" s="30">
        <v>37</v>
      </c>
      <c r="T111" s="652" t="s">
        <v>240</v>
      </c>
      <c r="U111" s="653"/>
      <c r="V111" s="653"/>
      <c r="W111" s="653"/>
      <c r="X111" s="654"/>
      <c r="Y111" s="661" t="s">
        <v>241</v>
      </c>
      <c r="AA111" s="30">
        <v>37</v>
      </c>
      <c r="AB111" s="664" t="s">
        <v>242</v>
      </c>
      <c r="AC111" s="665"/>
      <c r="AD111" s="665"/>
      <c r="AE111" s="665"/>
      <c r="AF111" s="666"/>
    </row>
    <row r="112" spans="1:32" ht="21" customHeight="1" x14ac:dyDescent="0.25">
      <c r="A112" s="31"/>
      <c r="B112" s="92"/>
      <c r="C112" s="42"/>
      <c r="D112" s="637"/>
      <c r="E112" s="638"/>
      <c r="F112" s="638"/>
      <c r="G112" s="638"/>
      <c r="H112" s="638"/>
      <c r="I112" s="638"/>
      <c r="J112" s="639"/>
      <c r="L112" s="31"/>
      <c r="M112" s="646"/>
      <c r="N112" s="647"/>
      <c r="O112" s="647"/>
      <c r="P112" s="647"/>
      <c r="Q112" s="648"/>
      <c r="S112" s="31"/>
      <c r="T112" s="655"/>
      <c r="U112" s="656"/>
      <c r="V112" s="656"/>
      <c r="W112" s="656"/>
      <c r="X112" s="657"/>
      <c r="Y112" s="662"/>
      <c r="Z112" s="29"/>
      <c r="AA112" s="31"/>
      <c r="AB112" s="667"/>
      <c r="AC112" s="668"/>
      <c r="AD112" s="668"/>
      <c r="AE112" s="668"/>
      <c r="AF112" s="669"/>
    </row>
    <row r="113" spans="1:32" ht="21" customHeight="1" x14ac:dyDescent="0.25">
      <c r="A113" s="32"/>
      <c r="B113" s="92"/>
      <c r="C113" s="42"/>
      <c r="D113" s="640"/>
      <c r="E113" s="641"/>
      <c r="F113" s="641"/>
      <c r="G113" s="641"/>
      <c r="H113" s="641"/>
      <c r="I113" s="641"/>
      <c r="J113" s="642"/>
      <c r="L113" s="32"/>
      <c r="M113" s="649"/>
      <c r="N113" s="650"/>
      <c r="O113" s="650"/>
      <c r="P113" s="650"/>
      <c r="Q113" s="651"/>
      <c r="S113" s="32"/>
      <c r="T113" s="658"/>
      <c r="U113" s="659"/>
      <c r="V113" s="659"/>
      <c r="W113" s="659"/>
      <c r="X113" s="660"/>
      <c r="Y113" s="663"/>
      <c r="Z113" s="29"/>
      <c r="AA113" s="32"/>
      <c r="AB113" s="670"/>
      <c r="AC113" s="671"/>
      <c r="AD113" s="671"/>
      <c r="AE113" s="671"/>
      <c r="AF113" s="672"/>
    </row>
    <row r="114" spans="1:32" ht="21" customHeight="1" x14ac:dyDescent="0.25">
      <c r="A114" s="30">
        <v>38</v>
      </c>
      <c r="B114" s="91" t="s">
        <v>39</v>
      </c>
      <c r="C114" s="26" t="s">
        <v>243</v>
      </c>
      <c r="D114" s="634" t="s">
        <v>244</v>
      </c>
      <c r="E114" s="635"/>
      <c r="F114" s="635"/>
      <c r="G114" s="635"/>
      <c r="H114" s="635"/>
      <c r="I114" s="635"/>
      <c r="J114" s="636"/>
      <c r="L114" s="30">
        <v>38</v>
      </c>
      <c r="M114" s="643" t="s">
        <v>245</v>
      </c>
      <c r="N114" s="644"/>
      <c r="O114" s="644"/>
      <c r="P114" s="644"/>
      <c r="Q114" s="645"/>
      <c r="S114" s="30">
        <v>38</v>
      </c>
      <c r="T114" s="652" t="s">
        <v>246</v>
      </c>
      <c r="U114" s="653"/>
      <c r="V114" s="653"/>
      <c r="W114" s="653"/>
      <c r="X114" s="654"/>
      <c r="Y114" s="661" t="s">
        <v>247</v>
      </c>
      <c r="AA114" s="30">
        <v>38</v>
      </c>
      <c r="AB114" s="664" t="s">
        <v>248</v>
      </c>
      <c r="AC114" s="665"/>
      <c r="AD114" s="665"/>
      <c r="AE114" s="665"/>
      <c r="AF114" s="666"/>
    </row>
    <row r="115" spans="1:32" ht="21" customHeight="1" x14ac:dyDescent="0.25">
      <c r="A115" s="31"/>
      <c r="B115" s="92"/>
      <c r="C115" s="42"/>
      <c r="D115" s="637"/>
      <c r="E115" s="638"/>
      <c r="F115" s="638"/>
      <c r="G115" s="638"/>
      <c r="H115" s="638"/>
      <c r="I115" s="638"/>
      <c r="J115" s="639"/>
      <c r="L115" s="31"/>
      <c r="M115" s="646"/>
      <c r="N115" s="647"/>
      <c r="O115" s="647"/>
      <c r="P115" s="647"/>
      <c r="Q115" s="648"/>
      <c r="S115" s="31"/>
      <c r="T115" s="655"/>
      <c r="U115" s="656"/>
      <c r="V115" s="656"/>
      <c r="W115" s="656"/>
      <c r="X115" s="657"/>
      <c r="Y115" s="662"/>
      <c r="Z115" s="29"/>
      <c r="AA115" s="31"/>
      <c r="AB115" s="667"/>
      <c r="AC115" s="668"/>
      <c r="AD115" s="668"/>
      <c r="AE115" s="668"/>
      <c r="AF115" s="669"/>
    </row>
    <row r="116" spans="1:32" ht="21" customHeight="1" x14ac:dyDescent="0.25">
      <c r="A116" s="32"/>
      <c r="B116" s="92"/>
      <c r="C116" s="42"/>
      <c r="D116" s="640"/>
      <c r="E116" s="641"/>
      <c r="F116" s="641"/>
      <c r="G116" s="641"/>
      <c r="H116" s="641"/>
      <c r="I116" s="641"/>
      <c r="J116" s="642"/>
      <c r="L116" s="32"/>
      <c r="M116" s="649"/>
      <c r="N116" s="650"/>
      <c r="O116" s="650"/>
      <c r="P116" s="650"/>
      <c r="Q116" s="651"/>
      <c r="S116" s="32"/>
      <c r="T116" s="658"/>
      <c r="U116" s="659"/>
      <c r="V116" s="659"/>
      <c r="W116" s="659"/>
      <c r="X116" s="660"/>
      <c r="Y116" s="663"/>
      <c r="Z116" s="29"/>
      <c r="AA116" s="32"/>
      <c r="AB116" s="670"/>
      <c r="AC116" s="671"/>
      <c r="AD116" s="671"/>
      <c r="AE116" s="671"/>
      <c r="AF116" s="672"/>
    </row>
    <row r="117" spans="1:32" ht="21" customHeight="1" x14ac:dyDescent="0.25">
      <c r="A117" s="30">
        <v>39</v>
      </c>
      <c r="B117" s="91" t="s">
        <v>39</v>
      </c>
      <c r="C117" s="26" t="s">
        <v>249</v>
      </c>
      <c r="D117" s="634" t="s">
        <v>250</v>
      </c>
      <c r="E117" s="635"/>
      <c r="F117" s="635"/>
      <c r="G117" s="635"/>
      <c r="H117" s="635"/>
      <c r="I117" s="635"/>
      <c r="J117" s="636"/>
      <c r="L117" s="30">
        <v>39</v>
      </c>
      <c r="M117" s="643" t="s">
        <v>251</v>
      </c>
      <c r="N117" s="644"/>
      <c r="O117" s="644"/>
      <c r="P117" s="644"/>
      <c r="Q117" s="645"/>
      <c r="S117" s="30">
        <v>39</v>
      </c>
      <c r="T117" s="652" t="s">
        <v>252</v>
      </c>
      <c r="U117" s="653"/>
      <c r="V117" s="653"/>
      <c r="W117" s="653"/>
      <c r="X117" s="654"/>
      <c r="Y117" s="661" t="s">
        <v>253</v>
      </c>
      <c r="AA117" s="30">
        <v>39</v>
      </c>
      <c r="AB117" s="664" t="s">
        <v>254</v>
      </c>
      <c r="AC117" s="665"/>
      <c r="AD117" s="665"/>
      <c r="AE117" s="665"/>
      <c r="AF117" s="666"/>
    </row>
    <row r="118" spans="1:32" ht="21" customHeight="1" x14ac:dyDescent="0.25">
      <c r="A118" s="31"/>
      <c r="B118" s="92"/>
      <c r="C118" s="42"/>
      <c r="D118" s="637"/>
      <c r="E118" s="638"/>
      <c r="F118" s="638"/>
      <c r="G118" s="638"/>
      <c r="H118" s="638"/>
      <c r="I118" s="638"/>
      <c r="J118" s="639"/>
      <c r="L118" s="31"/>
      <c r="M118" s="646"/>
      <c r="N118" s="647"/>
      <c r="O118" s="647"/>
      <c r="P118" s="647"/>
      <c r="Q118" s="648"/>
      <c r="S118" s="31"/>
      <c r="T118" s="655"/>
      <c r="U118" s="656"/>
      <c r="V118" s="656"/>
      <c r="W118" s="656"/>
      <c r="X118" s="657"/>
      <c r="Y118" s="662"/>
      <c r="Z118" s="29"/>
      <c r="AA118" s="31"/>
      <c r="AB118" s="667"/>
      <c r="AC118" s="668"/>
      <c r="AD118" s="668"/>
      <c r="AE118" s="668"/>
      <c r="AF118" s="669"/>
    </row>
    <row r="119" spans="1:32" ht="21" customHeight="1" x14ac:dyDescent="0.25">
      <c r="A119" s="32"/>
      <c r="B119" s="92"/>
      <c r="C119" s="42"/>
      <c r="D119" s="640"/>
      <c r="E119" s="641"/>
      <c r="F119" s="641"/>
      <c r="G119" s="641"/>
      <c r="H119" s="641"/>
      <c r="I119" s="641"/>
      <c r="J119" s="642"/>
      <c r="L119" s="32"/>
      <c r="M119" s="649"/>
      <c r="N119" s="650"/>
      <c r="O119" s="650"/>
      <c r="P119" s="650"/>
      <c r="Q119" s="651"/>
      <c r="S119" s="32"/>
      <c r="T119" s="658"/>
      <c r="U119" s="659"/>
      <c r="V119" s="659"/>
      <c r="W119" s="659"/>
      <c r="X119" s="660"/>
      <c r="Y119" s="663"/>
      <c r="Z119" s="29"/>
      <c r="AA119" s="32"/>
      <c r="AB119" s="670"/>
      <c r="AC119" s="671"/>
      <c r="AD119" s="671"/>
      <c r="AE119" s="671"/>
      <c r="AF119" s="672"/>
    </row>
    <row r="120" spans="1:32" ht="21" customHeight="1" x14ac:dyDescent="0.25">
      <c r="A120" s="30">
        <v>40</v>
      </c>
      <c r="B120" s="91" t="s">
        <v>39</v>
      </c>
      <c r="C120" s="26" t="s">
        <v>255</v>
      </c>
      <c r="D120" s="634" t="s">
        <v>256</v>
      </c>
      <c r="E120" s="635"/>
      <c r="F120" s="635"/>
      <c r="G120" s="635"/>
      <c r="H120" s="635"/>
      <c r="I120" s="635"/>
      <c r="J120" s="636"/>
      <c r="L120" s="30">
        <v>40</v>
      </c>
      <c r="M120" s="643" t="s">
        <v>257</v>
      </c>
      <c r="N120" s="644"/>
      <c r="O120" s="644"/>
      <c r="P120" s="644"/>
      <c r="Q120" s="645"/>
      <c r="S120" s="30">
        <v>40</v>
      </c>
      <c r="T120" s="652" t="s">
        <v>258</v>
      </c>
      <c r="U120" s="653"/>
      <c r="V120" s="653"/>
      <c r="W120" s="653"/>
      <c r="X120" s="654"/>
      <c r="Y120" s="661" t="s">
        <v>259</v>
      </c>
      <c r="AA120" s="30">
        <v>40</v>
      </c>
      <c r="AB120" s="664" t="s">
        <v>260</v>
      </c>
      <c r="AC120" s="665"/>
      <c r="AD120" s="665"/>
      <c r="AE120" s="665"/>
      <c r="AF120" s="666"/>
    </row>
    <row r="121" spans="1:32" ht="21" customHeight="1" x14ac:dyDescent="0.25">
      <c r="A121" s="31"/>
      <c r="B121" s="92"/>
      <c r="C121" s="42"/>
      <c r="D121" s="637"/>
      <c r="E121" s="638"/>
      <c r="F121" s="638"/>
      <c r="G121" s="638"/>
      <c r="H121" s="638"/>
      <c r="I121" s="638"/>
      <c r="J121" s="639"/>
      <c r="L121" s="31"/>
      <c r="M121" s="646"/>
      <c r="N121" s="647"/>
      <c r="O121" s="647"/>
      <c r="P121" s="647"/>
      <c r="Q121" s="648"/>
      <c r="S121" s="31"/>
      <c r="T121" s="655"/>
      <c r="U121" s="656"/>
      <c r="V121" s="656"/>
      <c r="W121" s="656"/>
      <c r="X121" s="657"/>
      <c r="Y121" s="662"/>
      <c r="Z121" s="29"/>
      <c r="AA121" s="31"/>
      <c r="AB121" s="667"/>
      <c r="AC121" s="668"/>
      <c r="AD121" s="668"/>
      <c r="AE121" s="668"/>
      <c r="AF121" s="669"/>
    </row>
    <row r="122" spans="1:32" ht="21" customHeight="1" x14ac:dyDescent="0.25">
      <c r="A122" s="32"/>
      <c r="B122" s="92"/>
      <c r="C122" s="42"/>
      <c r="D122" s="640"/>
      <c r="E122" s="641"/>
      <c r="F122" s="641"/>
      <c r="G122" s="641"/>
      <c r="H122" s="641"/>
      <c r="I122" s="641"/>
      <c r="J122" s="642"/>
      <c r="L122" s="32"/>
      <c r="M122" s="649"/>
      <c r="N122" s="650"/>
      <c r="O122" s="650"/>
      <c r="P122" s="650"/>
      <c r="Q122" s="651"/>
      <c r="S122" s="32"/>
      <c r="T122" s="658"/>
      <c r="U122" s="659"/>
      <c r="V122" s="659"/>
      <c r="W122" s="659"/>
      <c r="X122" s="660"/>
      <c r="Y122" s="663"/>
      <c r="Z122" s="29"/>
      <c r="AA122" s="32"/>
      <c r="AB122" s="670"/>
      <c r="AC122" s="671"/>
      <c r="AD122" s="671"/>
      <c r="AE122" s="671"/>
      <c r="AF122" s="672"/>
    </row>
    <row r="123" spans="1:32" ht="21" customHeight="1" x14ac:dyDescent="0.25">
      <c r="A123" s="30">
        <v>41</v>
      </c>
      <c r="B123" s="91" t="s">
        <v>39</v>
      </c>
      <c r="C123" s="26" t="s">
        <v>261</v>
      </c>
      <c r="D123" s="634" t="s">
        <v>262</v>
      </c>
      <c r="E123" s="635"/>
      <c r="F123" s="635"/>
      <c r="G123" s="635"/>
      <c r="H123" s="635"/>
      <c r="I123" s="635"/>
      <c r="J123" s="636"/>
      <c r="L123" s="30">
        <v>41</v>
      </c>
      <c r="M123" s="643" t="s">
        <v>263</v>
      </c>
      <c r="N123" s="644"/>
      <c r="O123" s="644"/>
      <c r="P123" s="644"/>
      <c r="Q123" s="645"/>
      <c r="S123" s="30">
        <v>41</v>
      </c>
      <c r="T123" s="652" t="s">
        <v>264</v>
      </c>
      <c r="U123" s="653"/>
      <c r="V123" s="653"/>
      <c r="W123" s="653"/>
      <c r="X123" s="654"/>
      <c r="Y123" s="661" t="s">
        <v>265</v>
      </c>
      <c r="AA123" s="30">
        <v>41</v>
      </c>
      <c r="AB123" s="664" t="s">
        <v>266</v>
      </c>
      <c r="AC123" s="665"/>
      <c r="AD123" s="665"/>
      <c r="AE123" s="665"/>
      <c r="AF123" s="666"/>
    </row>
    <row r="124" spans="1:32" ht="21" customHeight="1" x14ac:dyDescent="0.25">
      <c r="A124" s="31"/>
      <c r="B124" s="92"/>
      <c r="C124" s="42"/>
      <c r="D124" s="637"/>
      <c r="E124" s="638"/>
      <c r="F124" s="638"/>
      <c r="G124" s="638"/>
      <c r="H124" s="638"/>
      <c r="I124" s="638"/>
      <c r="J124" s="639"/>
      <c r="L124" s="31"/>
      <c r="M124" s="646"/>
      <c r="N124" s="647"/>
      <c r="O124" s="647"/>
      <c r="P124" s="647"/>
      <c r="Q124" s="648"/>
      <c r="S124" s="31"/>
      <c r="T124" s="655"/>
      <c r="U124" s="656"/>
      <c r="V124" s="656"/>
      <c r="W124" s="656"/>
      <c r="X124" s="657"/>
      <c r="Y124" s="662"/>
      <c r="Z124" s="29"/>
      <c r="AA124" s="31"/>
      <c r="AB124" s="667"/>
      <c r="AC124" s="668"/>
      <c r="AD124" s="668"/>
      <c r="AE124" s="668"/>
      <c r="AF124" s="669"/>
    </row>
    <row r="125" spans="1:32" ht="21" customHeight="1" x14ac:dyDescent="0.25">
      <c r="A125" s="32"/>
      <c r="B125" s="92"/>
      <c r="C125" s="42"/>
      <c r="D125" s="640"/>
      <c r="E125" s="641"/>
      <c r="F125" s="641"/>
      <c r="G125" s="641"/>
      <c r="H125" s="641"/>
      <c r="I125" s="641"/>
      <c r="J125" s="642"/>
      <c r="L125" s="32"/>
      <c r="M125" s="649"/>
      <c r="N125" s="650"/>
      <c r="O125" s="650"/>
      <c r="P125" s="650"/>
      <c r="Q125" s="651"/>
      <c r="S125" s="32"/>
      <c r="T125" s="658"/>
      <c r="U125" s="659"/>
      <c r="V125" s="659"/>
      <c r="W125" s="659"/>
      <c r="X125" s="660"/>
      <c r="Y125" s="663"/>
      <c r="Z125" s="29"/>
      <c r="AA125" s="32"/>
      <c r="AB125" s="670"/>
      <c r="AC125" s="671"/>
      <c r="AD125" s="671"/>
      <c r="AE125" s="671"/>
      <c r="AF125" s="672"/>
    </row>
    <row r="126" spans="1:32" ht="21" customHeight="1" x14ac:dyDescent="0.25">
      <c r="A126" s="30">
        <v>42</v>
      </c>
      <c r="B126" s="91" t="s">
        <v>39</v>
      </c>
      <c r="C126" s="26" t="s">
        <v>267</v>
      </c>
      <c r="D126" s="634" t="s">
        <v>268</v>
      </c>
      <c r="E126" s="635"/>
      <c r="F126" s="635"/>
      <c r="G126" s="635"/>
      <c r="H126" s="635"/>
      <c r="I126" s="635"/>
      <c r="J126" s="636"/>
      <c r="L126" s="30">
        <v>42</v>
      </c>
      <c r="M126" s="643" t="s">
        <v>269</v>
      </c>
      <c r="N126" s="644"/>
      <c r="O126" s="644"/>
      <c r="P126" s="644"/>
      <c r="Q126" s="645"/>
      <c r="S126" s="30">
        <v>42</v>
      </c>
      <c r="T126" s="652" t="s">
        <v>270</v>
      </c>
      <c r="U126" s="653"/>
      <c r="V126" s="653"/>
      <c r="W126" s="653"/>
      <c r="X126" s="654"/>
      <c r="Y126" s="661" t="s">
        <v>271</v>
      </c>
      <c r="AA126" s="30">
        <v>42</v>
      </c>
      <c r="AB126" s="664" t="s">
        <v>272</v>
      </c>
      <c r="AC126" s="665"/>
      <c r="AD126" s="665"/>
      <c r="AE126" s="665"/>
      <c r="AF126" s="666"/>
    </row>
    <row r="127" spans="1:32" ht="21" customHeight="1" x14ac:dyDescent="0.25">
      <c r="A127" s="31"/>
      <c r="B127" s="92"/>
      <c r="C127" s="42"/>
      <c r="D127" s="637"/>
      <c r="E127" s="638"/>
      <c r="F127" s="638"/>
      <c r="G127" s="638"/>
      <c r="H127" s="638"/>
      <c r="I127" s="638"/>
      <c r="J127" s="639"/>
      <c r="L127" s="31"/>
      <c r="M127" s="646"/>
      <c r="N127" s="647"/>
      <c r="O127" s="647"/>
      <c r="P127" s="647"/>
      <c r="Q127" s="648"/>
      <c r="S127" s="31"/>
      <c r="T127" s="655"/>
      <c r="U127" s="656"/>
      <c r="V127" s="656"/>
      <c r="W127" s="656"/>
      <c r="X127" s="657"/>
      <c r="Y127" s="662"/>
      <c r="Z127" s="29"/>
      <c r="AA127" s="31"/>
      <c r="AB127" s="667"/>
      <c r="AC127" s="668"/>
      <c r="AD127" s="668"/>
      <c r="AE127" s="668"/>
      <c r="AF127" s="669"/>
    </row>
    <row r="128" spans="1:32" ht="21" customHeight="1" x14ac:dyDescent="0.25">
      <c r="A128" s="32"/>
      <c r="B128" s="92"/>
      <c r="C128" s="42"/>
      <c r="D128" s="640"/>
      <c r="E128" s="641"/>
      <c r="F128" s="641"/>
      <c r="G128" s="641"/>
      <c r="H128" s="641"/>
      <c r="I128" s="641"/>
      <c r="J128" s="642"/>
      <c r="L128" s="32"/>
      <c r="M128" s="649"/>
      <c r="N128" s="650"/>
      <c r="O128" s="650"/>
      <c r="P128" s="650"/>
      <c r="Q128" s="651"/>
      <c r="S128" s="32"/>
      <c r="T128" s="658"/>
      <c r="U128" s="659"/>
      <c r="V128" s="659"/>
      <c r="W128" s="659"/>
      <c r="X128" s="660"/>
      <c r="Y128" s="663"/>
      <c r="Z128" s="29"/>
      <c r="AA128" s="32"/>
      <c r="AB128" s="670"/>
      <c r="AC128" s="671"/>
      <c r="AD128" s="671"/>
      <c r="AE128" s="671"/>
      <c r="AF128" s="672"/>
    </row>
    <row r="129" spans="1:32" ht="21" customHeight="1" x14ac:dyDescent="0.25">
      <c r="A129" s="30">
        <v>43</v>
      </c>
      <c r="B129" s="91" t="s">
        <v>39</v>
      </c>
      <c r="C129" s="26" t="s">
        <v>273</v>
      </c>
      <c r="D129" s="634" t="s">
        <v>274</v>
      </c>
      <c r="E129" s="635"/>
      <c r="F129" s="635"/>
      <c r="G129" s="635"/>
      <c r="H129" s="635"/>
      <c r="I129" s="635"/>
      <c r="J129" s="636"/>
      <c r="L129" s="30">
        <v>43</v>
      </c>
      <c r="M129" s="643" t="s">
        <v>275</v>
      </c>
      <c r="N129" s="644"/>
      <c r="O129" s="644"/>
      <c r="P129" s="644"/>
      <c r="Q129" s="645"/>
      <c r="S129" s="30">
        <v>43</v>
      </c>
      <c r="T129" s="652" t="s">
        <v>276</v>
      </c>
      <c r="U129" s="653"/>
      <c r="V129" s="653"/>
      <c r="W129" s="653"/>
      <c r="X129" s="654"/>
      <c r="Y129" s="661" t="s">
        <v>277</v>
      </c>
      <c r="AA129" s="30">
        <v>43</v>
      </c>
      <c r="AB129" s="664" t="s">
        <v>278</v>
      </c>
      <c r="AC129" s="665"/>
      <c r="AD129" s="665"/>
      <c r="AE129" s="665"/>
      <c r="AF129" s="666"/>
    </row>
    <row r="130" spans="1:32" ht="21" customHeight="1" x14ac:dyDescent="0.25">
      <c r="A130" s="31"/>
      <c r="B130" s="92"/>
      <c r="C130" s="42"/>
      <c r="D130" s="637"/>
      <c r="E130" s="638"/>
      <c r="F130" s="638"/>
      <c r="G130" s="638"/>
      <c r="H130" s="638"/>
      <c r="I130" s="638"/>
      <c r="J130" s="639"/>
      <c r="L130" s="31"/>
      <c r="M130" s="646"/>
      <c r="N130" s="647"/>
      <c r="O130" s="647"/>
      <c r="P130" s="647"/>
      <c r="Q130" s="648"/>
      <c r="S130" s="31"/>
      <c r="T130" s="655"/>
      <c r="U130" s="656"/>
      <c r="V130" s="656"/>
      <c r="W130" s="656"/>
      <c r="X130" s="657"/>
      <c r="Y130" s="662"/>
      <c r="Z130" s="29"/>
      <c r="AA130" s="31"/>
      <c r="AB130" s="667"/>
      <c r="AC130" s="668"/>
      <c r="AD130" s="668"/>
      <c r="AE130" s="668"/>
      <c r="AF130" s="669"/>
    </row>
    <row r="131" spans="1:32" ht="21" customHeight="1" x14ac:dyDescent="0.25">
      <c r="A131" s="32"/>
      <c r="B131" s="92"/>
      <c r="C131" s="42"/>
      <c r="D131" s="640"/>
      <c r="E131" s="641"/>
      <c r="F131" s="641"/>
      <c r="G131" s="641"/>
      <c r="H131" s="641"/>
      <c r="I131" s="641"/>
      <c r="J131" s="642"/>
      <c r="L131" s="32"/>
      <c r="M131" s="649"/>
      <c r="N131" s="650"/>
      <c r="O131" s="650"/>
      <c r="P131" s="650"/>
      <c r="Q131" s="651"/>
      <c r="S131" s="32"/>
      <c r="T131" s="658"/>
      <c r="U131" s="659"/>
      <c r="V131" s="659"/>
      <c r="W131" s="659"/>
      <c r="X131" s="660"/>
      <c r="Y131" s="663"/>
      <c r="Z131" s="29"/>
      <c r="AA131" s="32"/>
      <c r="AB131" s="670"/>
      <c r="AC131" s="671"/>
      <c r="AD131" s="671"/>
      <c r="AE131" s="671"/>
      <c r="AF131" s="672"/>
    </row>
    <row r="132" spans="1:32" ht="21" customHeight="1" x14ac:dyDescent="0.25">
      <c r="A132" s="30">
        <v>44</v>
      </c>
      <c r="B132" s="91" t="s">
        <v>39</v>
      </c>
      <c r="C132" s="26" t="s">
        <v>279</v>
      </c>
      <c r="D132" s="634" t="s">
        <v>280</v>
      </c>
      <c r="E132" s="635"/>
      <c r="F132" s="635"/>
      <c r="G132" s="635"/>
      <c r="H132" s="635"/>
      <c r="I132" s="635"/>
      <c r="J132" s="636"/>
      <c r="L132" s="30">
        <v>44</v>
      </c>
      <c r="M132" s="643" t="s">
        <v>281</v>
      </c>
      <c r="N132" s="644"/>
      <c r="O132" s="644"/>
      <c r="P132" s="644"/>
      <c r="Q132" s="645"/>
      <c r="S132" s="30">
        <v>44</v>
      </c>
      <c r="T132" s="652" t="s">
        <v>282</v>
      </c>
      <c r="U132" s="653"/>
      <c r="V132" s="653"/>
      <c r="W132" s="653"/>
      <c r="X132" s="654"/>
      <c r="Y132" s="661" t="s">
        <v>283</v>
      </c>
      <c r="AA132" s="30">
        <v>44</v>
      </c>
      <c r="AB132" s="664" t="s">
        <v>284</v>
      </c>
      <c r="AC132" s="665"/>
      <c r="AD132" s="665"/>
      <c r="AE132" s="665"/>
      <c r="AF132" s="666"/>
    </row>
    <row r="133" spans="1:32" ht="21" customHeight="1" x14ac:dyDescent="0.25">
      <c r="A133" s="31"/>
      <c r="B133" s="92"/>
      <c r="C133" s="42"/>
      <c r="D133" s="637"/>
      <c r="E133" s="638"/>
      <c r="F133" s="638"/>
      <c r="G133" s="638"/>
      <c r="H133" s="638"/>
      <c r="I133" s="638"/>
      <c r="J133" s="639"/>
      <c r="L133" s="31"/>
      <c r="M133" s="646"/>
      <c r="N133" s="647"/>
      <c r="O133" s="647"/>
      <c r="P133" s="647"/>
      <c r="Q133" s="648"/>
      <c r="S133" s="31"/>
      <c r="T133" s="655"/>
      <c r="U133" s="656"/>
      <c r="V133" s="656"/>
      <c r="W133" s="656"/>
      <c r="X133" s="657"/>
      <c r="Y133" s="662"/>
      <c r="Z133" s="29"/>
      <c r="AA133" s="31"/>
      <c r="AB133" s="667"/>
      <c r="AC133" s="668"/>
      <c r="AD133" s="668"/>
      <c r="AE133" s="668"/>
      <c r="AF133" s="669"/>
    </row>
    <row r="134" spans="1:32" ht="21" customHeight="1" x14ac:dyDescent="0.25">
      <c r="A134" s="32"/>
      <c r="B134" s="92"/>
      <c r="C134" s="42"/>
      <c r="D134" s="640"/>
      <c r="E134" s="641"/>
      <c r="F134" s="641"/>
      <c r="G134" s="641"/>
      <c r="H134" s="641"/>
      <c r="I134" s="641"/>
      <c r="J134" s="642"/>
      <c r="L134" s="32"/>
      <c r="M134" s="649"/>
      <c r="N134" s="650"/>
      <c r="O134" s="650"/>
      <c r="P134" s="650"/>
      <c r="Q134" s="651"/>
      <c r="S134" s="32"/>
      <c r="T134" s="658"/>
      <c r="U134" s="659"/>
      <c r="V134" s="659"/>
      <c r="W134" s="659"/>
      <c r="X134" s="660"/>
      <c r="Y134" s="663"/>
      <c r="Z134" s="29"/>
      <c r="AA134" s="32"/>
      <c r="AB134" s="670"/>
      <c r="AC134" s="671"/>
      <c r="AD134" s="671"/>
      <c r="AE134" s="671"/>
      <c r="AF134" s="672"/>
    </row>
    <row r="135" spans="1:32" ht="21" customHeight="1" x14ac:dyDescent="0.25">
      <c r="A135" s="30">
        <v>45</v>
      </c>
      <c r="B135" s="91" t="s">
        <v>39</v>
      </c>
      <c r="C135" s="26" t="s">
        <v>285</v>
      </c>
      <c r="D135" s="634" t="s">
        <v>286</v>
      </c>
      <c r="E135" s="635"/>
      <c r="F135" s="635"/>
      <c r="G135" s="635"/>
      <c r="H135" s="635"/>
      <c r="I135" s="635"/>
      <c r="J135" s="636"/>
      <c r="L135" s="30">
        <v>45</v>
      </c>
      <c r="M135" s="643" t="s">
        <v>287</v>
      </c>
      <c r="N135" s="644"/>
      <c r="O135" s="644"/>
      <c r="P135" s="644"/>
      <c r="Q135" s="645"/>
      <c r="S135" s="30">
        <v>45</v>
      </c>
      <c r="T135" s="652" t="s">
        <v>288</v>
      </c>
      <c r="U135" s="653"/>
      <c r="V135" s="653"/>
      <c r="W135" s="653"/>
      <c r="X135" s="654"/>
      <c r="Y135" s="661" t="s">
        <v>289</v>
      </c>
      <c r="AA135" s="30">
        <v>45</v>
      </c>
      <c r="AB135" s="664" t="s">
        <v>290</v>
      </c>
      <c r="AC135" s="665"/>
      <c r="AD135" s="665"/>
      <c r="AE135" s="665"/>
      <c r="AF135" s="666"/>
    </row>
    <row r="136" spans="1:32" ht="21" customHeight="1" x14ac:dyDescent="0.25">
      <c r="A136" s="31"/>
      <c r="B136" s="92"/>
      <c r="C136" s="42"/>
      <c r="D136" s="637"/>
      <c r="E136" s="638"/>
      <c r="F136" s="638"/>
      <c r="G136" s="638"/>
      <c r="H136" s="638"/>
      <c r="I136" s="638"/>
      <c r="J136" s="639"/>
      <c r="L136" s="31"/>
      <c r="M136" s="646"/>
      <c r="N136" s="647"/>
      <c r="O136" s="647"/>
      <c r="P136" s="647"/>
      <c r="Q136" s="648"/>
      <c r="S136" s="31"/>
      <c r="T136" s="655"/>
      <c r="U136" s="656"/>
      <c r="V136" s="656"/>
      <c r="W136" s="656"/>
      <c r="X136" s="657"/>
      <c r="Y136" s="662"/>
      <c r="Z136" s="29"/>
      <c r="AA136" s="31"/>
      <c r="AB136" s="667"/>
      <c r="AC136" s="668"/>
      <c r="AD136" s="668"/>
      <c r="AE136" s="668"/>
      <c r="AF136" s="669"/>
    </row>
    <row r="137" spans="1:32" ht="21" customHeight="1" x14ac:dyDescent="0.25">
      <c r="A137" s="32"/>
      <c r="B137" s="92"/>
      <c r="C137" s="42"/>
      <c r="D137" s="640"/>
      <c r="E137" s="641"/>
      <c r="F137" s="641"/>
      <c r="G137" s="641"/>
      <c r="H137" s="641"/>
      <c r="I137" s="641"/>
      <c r="J137" s="642"/>
      <c r="L137" s="32"/>
      <c r="M137" s="649"/>
      <c r="N137" s="650"/>
      <c r="O137" s="650"/>
      <c r="P137" s="650"/>
      <c r="Q137" s="651"/>
      <c r="S137" s="32"/>
      <c r="T137" s="658"/>
      <c r="U137" s="659"/>
      <c r="V137" s="659"/>
      <c r="W137" s="659"/>
      <c r="X137" s="660"/>
      <c r="Y137" s="663"/>
      <c r="Z137" s="29"/>
      <c r="AA137" s="32"/>
      <c r="AB137" s="670"/>
      <c r="AC137" s="671"/>
      <c r="AD137" s="671"/>
      <c r="AE137" s="671"/>
      <c r="AF137" s="672"/>
    </row>
    <row r="138" spans="1:32" ht="21" customHeight="1" x14ac:dyDescent="0.25">
      <c r="A138" s="30">
        <v>46</v>
      </c>
      <c r="B138" s="91" t="s">
        <v>39</v>
      </c>
      <c r="C138" s="26" t="s">
        <v>291</v>
      </c>
      <c r="D138" s="634" t="s">
        <v>292</v>
      </c>
      <c r="E138" s="635"/>
      <c r="F138" s="635"/>
      <c r="G138" s="635"/>
      <c r="H138" s="635"/>
      <c r="I138" s="635"/>
      <c r="J138" s="636"/>
      <c r="L138" s="30">
        <v>46</v>
      </c>
      <c r="M138" s="643" t="s">
        <v>293</v>
      </c>
      <c r="N138" s="644"/>
      <c r="O138" s="644"/>
      <c r="P138" s="644"/>
      <c r="Q138" s="645"/>
      <c r="S138" s="30">
        <v>46</v>
      </c>
      <c r="T138" s="652" t="s">
        <v>294</v>
      </c>
      <c r="U138" s="653"/>
      <c r="V138" s="653"/>
      <c r="W138" s="653"/>
      <c r="X138" s="654"/>
      <c r="Y138" s="661" t="s">
        <v>295</v>
      </c>
      <c r="AA138" s="30">
        <v>46</v>
      </c>
      <c r="AB138" s="664" t="s">
        <v>296</v>
      </c>
      <c r="AC138" s="665"/>
      <c r="AD138" s="665"/>
      <c r="AE138" s="665"/>
      <c r="AF138" s="666"/>
    </row>
    <row r="139" spans="1:32" ht="21" customHeight="1" x14ac:dyDescent="0.25">
      <c r="A139" s="31"/>
      <c r="B139" s="92"/>
      <c r="C139" s="42"/>
      <c r="D139" s="637"/>
      <c r="E139" s="638"/>
      <c r="F139" s="638"/>
      <c r="G139" s="638"/>
      <c r="H139" s="638"/>
      <c r="I139" s="638"/>
      <c r="J139" s="639"/>
      <c r="L139" s="31"/>
      <c r="M139" s="646"/>
      <c r="N139" s="647"/>
      <c r="O139" s="647"/>
      <c r="P139" s="647"/>
      <c r="Q139" s="648"/>
      <c r="S139" s="31"/>
      <c r="T139" s="655"/>
      <c r="U139" s="656"/>
      <c r="V139" s="656"/>
      <c r="W139" s="656"/>
      <c r="X139" s="657"/>
      <c r="Y139" s="662"/>
      <c r="Z139" s="29"/>
      <c r="AA139" s="31"/>
      <c r="AB139" s="667"/>
      <c r="AC139" s="668"/>
      <c r="AD139" s="668"/>
      <c r="AE139" s="668"/>
      <c r="AF139" s="669"/>
    </row>
    <row r="140" spans="1:32" ht="21" customHeight="1" x14ac:dyDescent="0.25">
      <c r="A140" s="32"/>
      <c r="B140" s="92"/>
      <c r="C140" s="42"/>
      <c r="D140" s="640"/>
      <c r="E140" s="641"/>
      <c r="F140" s="641"/>
      <c r="G140" s="641"/>
      <c r="H140" s="641"/>
      <c r="I140" s="641"/>
      <c r="J140" s="642"/>
      <c r="L140" s="32"/>
      <c r="M140" s="649"/>
      <c r="N140" s="650"/>
      <c r="O140" s="650"/>
      <c r="P140" s="650"/>
      <c r="Q140" s="651"/>
      <c r="S140" s="32"/>
      <c r="T140" s="658"/>
      <c r="U140" s="659"/>
      <c r="V140" s="659"/>
      <c r="W140" s="659"/>
      <c r="X140" s="660"/>
      <c r="Y140" s="663"/>
      <c r="Z140" s="29"/>
      <c r="AA140" s="32"/>
      <c r="AB140" s="670"/>
      <c r="AC140" s="671"/>
      <c r="AD140" s="671"/>
      <c r="AE140" s="671"/>
      <c r="AF140" s="672"/>
    </row>
    <row r="141" spans="1:32" ht="21" customHeight="1" x14ac:dyDescent="0.25">
      <c r="A141" s="30">
        <v>47</v>
      </c>
      <c r="B141" s="91" t="s">
        <v>39</v>
      </c>
      <c r="C141" s="26" t="s">
        <v>297</v>
      </c>
      <c r="D141" s="634" t="s">
        <v>298</v>
      </c>
      <c r="E141" s="635"/>
      <c r="F141" s="635"/>
      <c r="G141" s="635"/>
      <c r="H141" s="635"/>
      <c r="I141" s="635"/>
      <c r="J141" s="636"/>
      <c r="L141" s="30">
        <v>47</v>
      </c>
      <c r="M141" s="643" t="s">
        <v>111</v>
      </c>
      <c r="N141" s="644"/>
      <c r="O141" s="644"/>
      <c r="P141" s="644"/>
      <c r="Q141" s="645"/>
      <c r="S141" s="30">
        <v>47</v>
      </c>
      <c r="T141" s="652" t="s">
        <v>299</v>
      </c>
      <c r="U141" s="653"/>
      <c r="V141" s="653"/>
      <c r="W141" s="653"/>
      <c r="X141" s="654"/>
      <c r="Y141" s="661" t="s">
        <v>113</v>
      </c>
      <c r="AA141" s="30">
        <v>47</v>
      </c>
      <c r="AB141" s="664" t="s">
        <v>300</v>
      </c>
      <c r="AC141" s="665"/>
      <c r="AD141" s="665"/>
      <c r="AE141" s="665"/>
      <c r="AF141" s="666"/>
    </row>
    <row r="142" spans="1:32" ht="21" customHeight="1" x14ac:dyDescent="0.25">
      <c r="A142" s="31"/>
      <c r="B142" s="92"/>
      <c r="C142" s="42"/>
      <c r="D142" s="637"/>
      <c r="E142" s="638"/>
      <c r="F142" s="638"/>
      <c r="G142" s="638"/>
      <c r="H142" s="638"/>
      <c r="I142" s="638"/>
      <c r="J142" s="639"/>
      <c r="L142" s="31"/>
      <c r="M142" s="646"/>
      <c r="N142" s="647"/>
      <c r="O142" s="647"/>
      <c r="P142" s="647"/>
      <c r="Q142" s="648"/>
      <c r="S142" s="31"/>
      <c r="T142" s="655"/>
      <c r="U142" s="656"/>
      <c r="V142" s="656"/>
      <c r="W142" s="656"/>
      <c r="X142" s="657"/>
      <c r="Y142" s="662"/>
      <c r="Z142" s="29"/>
      <c r="AA142" s="31"/>
      <c r="AB142" s="667"/>
      <c r="AC142" s="668"/>
      <c r="AD142" s="668"/>
      <c r="AE142" s="668"/>
      <c r="AF142" s="669"/>
    </row>
    <row r="143" spans="1:32" ht="21" customHeight="1" x14ac:dyDescent="0.25">
      <c r="A143" s="32"/>
      <c r="B143" s="92"/>
      <c r="C143" s="42"/>
      <c r="D143" s="640"/>
      <c r="E143" s="641"/>
      <c r="F143" s="641"/>
      <c r="G143" s="641"/>
      <c r="H143" s="641"/>
      <c r="I143" s="641"/>
      <c r="J143" s="642"/>
      <c r="L143" s="32"/>
      <c r="M143" s="649"/>
      <c r="N143" s="650"/>
      <c r="O143" s="650"/>
      <c r="P143" s="650"/>
      <c r="Q143" s="651"/>
      <c r="S143" s="32"/>
      <c r="T143" s="658"/>
      <c r="U143" s="659"/>
      <c r="V143" s="659"/>
      <c r="W143" s="659"/>
      <c r="X143" s="660"/>
      <c r="Y143" s="663"/>
      <c r="Z143" s="29"/>
      <c r="AA143" s="32"/>
      <c r="AB143" s="670"/>
      <c r="AC143" s="671"/>
      <c r="AD143" s="671"/>
      <c r="AE143" s="671"/>
      <c r="AF143" s="672"/>
    </row>
    <row r="144" spans="1:32" ht="21" customHeight="1" x14ac:dyDescent="0.25">
      <c r="A144" s="30">
        <v>48</v>
      </c>
      <c r="B144" s="91" t="s">
        <v>39</v>
      </c>
      <c r="C144" s="26" t="s">
        <v>301</v>
      </c>
      <c r="D144" s="634" t="s">
        <v>302</v>
      </c>
      <c r="E144" s="635"/>
      <c r="F144" s="635"/>
      <c r="G144" s="635"/>
      <c r="H144" s="635"/>
      <c r="I144" s="635"/>
      <c r="J144" s="636"/>
      <c r="L144" s="30">
        <v>48</v>
      </c>
      <c r="M144" s="643" t="s">
        <v>303</v>
      </c>
      <c r="N144" s="644"/>
      <c r="O144" s="644"/>
      <c r="P144" s="644"/>
      <c r="Q144" s="645"/>
      <c r="S144" s="30">
        <v>48</v>
      </c>
      <c r="T144" s="652" t="s">
        <v>304</v>
      </c>
      <c r="U144" s="653"/>
      <c r="V144" s="653"/>
      <c r="W144" s="653"/>
      <c r="X144" s="654"/>
      <c r="Y144" s="661" t="s">
        <v>305</v>
      </c>
      <c r="AA144" s="30">
        <v>48</v>
      </c>
      <c r="AB144" s="664" t="s">
        <v>306</v>
      </c>
      <c r="AC144" s="665"/>
      <c r="AD144" s="665"/>
      <c r="AE144" s="665"/>
      <c r="AF144" s="666"/>
    </row>
    <row r="145" spans="1:32" ht="21" customHeight="1" x14ac:dyDescent="0.25">
      <c r="A145" s="31"/>
      <c r="B145" s="92"/>
      <c r="C145" s="42"/>
      <c r="D145" s="637"/>
      <c r="E145" s="638"/>
      <c r="F145" s="638"/>
      <c r="G145" s="638"/>
      <c r="H145" s="638"/>
      <c r="I145" s="638"/>
      <c r="J145" s="639"/>
      <c r="L145" s="31"/>
      <c r="M145" s="646"/>
      <c r="N145" s="647"/>
      <c r="O145" s="647"/>
      <c r="P145" s="647"/>
      <c r="Q145" s="648"/>
      <c r="S145" s="31"/>
      <c r="T145" s="655"/>
      <c r="U145" s="656"/>
      <c r="V145" s="656"/>
      <c r="W145" s="656"/>
      <c r="X145" s="657"/>
      <c r="Y145" s="662"/>
      <c r="Z145" s="29"/>
      <c r="AA145" s="31"/>
      <c r="AB145" s="667"/>
      <c r="AC145" s="668"/>
      <c r="AD145" s="668"/>
      <c r="AE145" s="668"/>
      <c r="AF145" s="669"/>
    </row>
    <row r="146" spans="1:32" ht="21" customHeight="1" x14ac:dyDescent="0.25">
      <c r="A146" s="32"/>
      <c r="B146" s="92"/>
      <c r="C146" s="42"/>
      <c r="D146" s="640"/>
      <c r="E146" s="641"/>
      <c r="F146" s="641"/>
      <c r="G146" s="641"/>
      <c r="H146" s="641"/>
      <c r="I146" s="641"/>
      <c r="J146" s="642"/>
      <c r="L146" s="32"/>
      <c r="M146" s="649"/>
      <c r="N146" s="650"/>
      <c r="O146" s="650"/>
      <c r="P146" s="650"/>
      <c r="Q146" s="651"/>
      <c r="S146" s="32"/>
      <c r="T146" s="658"/>
      <c r="U146" s="659"/>
      <c r="V146" s="659"/>
      <c r="W146" s="659"/>
      <c r="X146" s="660"/>
      <c r="Y146" s="663"/>
      <c r="Z146" s="29"/>
      <c r="AA146" s="32"/>
      <c r="AB146" s="670"/>
      <c r="AC146" s="671"/>
      <c r="AD146" s="671"/>
      <c r="AE146" s="671"/>
      <c r="AF146" s="672"/>
    </row>
    <row r="147" spans="1:32" ht="21" customHeight="1" x14ac:dyDescent="0.25">
      <c r="A147" s="30">
        <v>49</v>
      </c>
      <c r="B147" s="91" t="s">
        <v>39</v>
      </c>
      <c r="C147" s="26" t="s">
        <v>307</v>
      </c>
      <c r="D147" s="634" t="s">
        <v>308</v>
      </c>
      <c r="E147" s="635"/>
      <c r="F147" s="635"/>
      <c r="G147" s="635"/>
      <c r="H147" s="635"/>
      <c r="I147" s="635"/>
      <c r="J147" s="636"/>
      <c r="L147" s="30">
        <v>49</v>
      </c>
      <c r="M147" s="643" t="s">
        <v>67</v>
      </c>
      <c r="N147" s="644"/>
      <c r="O147" s="644"/>
      <c r="P147" s="644"/>
      <c r="Q147" s="645"/>
      <c r="S147" s="30">
        <v>49</v>
      </c>
      <c r="T147" s="652" t="s">
        <v>309</v>
      </c>
      <c r="U147" s="653"/>
      <c r="V147" s="653"/>
      <c r="W147" s="653"/>
      <c r="X147" s="654"/>
      <c r="Y147" s="661" t="s">
        <v>69</v>
      </c>
      <c r="AA147" s="30">
        <v>49</v>
      </c>
      <c r="AB147" s="664" t="s">
        <v>310</v>
      </c>
      <c r="AC147" s="665"/>
      <c r="AD147" s="665"/>
      <c r="AE147" s="665"/>
      <c r="AF147" s="666"/>
    </row>
    <row r="148" spans="1:32" ht="21" customHeight="1" x14ac:dyDescent="0.25">
      <c r="A148" s="31"/>
      <c r="B148" s="92"/>
      <c r="C148" s="42"/>
      <c r="D148" s="637"/>
      <c r="E148" s="638"/>
      <c r="F148" s="638"/>
      <c r="G148" s="638"/>
      <c r="H148" s="638"/>
      <c r="I148" s="638"/>
      <c r="J148" s="639"/>
      <c r="L148" s="31"/>
      <c r="M148" s="646"/>
      <c r="N148" s="647"/>
      <c r="O148" s="647"/>
      <c r="P148" s="647"/>
      <c r="Q148" s="648"/>
      <c r="S148" s="31"/>
      <c r="T148" s="655"/>
      <c r="U148" s="656"/>
      <c r="V148" s="656"/>
      <c r="W148" s="656"/>
      <c r="X148" s="657"/>
      <c r="Y148" s="662"/>
      <c r="Z148" s="29"/>
      <c r="AA148" s="31"/>
      <c r="AB148" s="667"/>
      <c r="AC148" s="668"/>
      <c r="AD148" s="668"/>
      <c r="AE148" s="668"/>
      <c r="AF148" s="669"/>
    </row>
    <row r="149" spans="1:32" ht="21" customHeight="1" x14ac:dyDescent="0.25">
      <c r="A149" s="32"/>
      <c r="B149" s="92"/>
      <c r="C149" s="42"/>
      <c r="D149" s="640"/>
      <c r="E149" s="641"/>
      <c r="F149" s="641"/>
      <c r="G149" s="641"/>
      <c r="H149" s="641"/>
      <c r="I149" s="641"/>
      <c r="J149" s="642"/>
      <c r="L149" s="32"/>
      <c r="M149" s="649"/>
      <c r="N149" s="650"/>
      <c r="O149" s="650"/>
      <c r="P149" s="650"/>
      <c r="Q149" s="651"/>
      <c r="S149" s="32"/>
      <c r="T149" s="658"/>
      <c r="U149" s="659"/>
      <c r="V149" s="659"/>
      <c r="W149" s="659"/>
      <c r="X149" s="660"/>
      <c r="Y149" s="663"/>
      <c r="Z149" s="29"/>
      <c r="AA149" s="32"/>
      <c r="AB149" s="670"/>
      <c r="AC149" s="671"/>
      <c r="AD149" s="671"/>
      <c r="AE149" s="671"/>
      <c r="AF149" s="672"/>
    </row>
    <row r="150" spans="1:32" ht="21" customHeight="1" x14ac:dyDescent="0.25">
      <c r="A150" s="30">
        <v>50</v>
      </c>
      <c r="B150" s="91" t="s">
        <v>39</v>
      </c>
      <c r="C150" s="26" t="s">
        <v>311</v>
      </c>
      <c r="D150" s="634" t="s">
        <v>312</v>
      </c>
      <c r="E150" s="635"/>
      <c r="F150" s="635"/>
      <c r="G150" s="635"/>
      <c r="H150" s="635"/>
      <c r="I150" s="635"/>
      <c r="J150" s="636"/>
      <c r="L150" s="30">
        <v>50</v>
      </c>
      <c r="M150" s="643" t="s">
        <v>313</v>
      </c>
      <c r="N150" s="644"/>
      <c r="O150" s="644"/>
      <c r="P150" s="644"/>
      <c r="Q150" s="645"/>
      <c r="S150" s="30">
        <v>50</v>
      </c>
      <c r="T150" s="652" t="s">
        <v>314</v>
      </c>
      <c r="U150" s="653"/>
      <c r="V150" s="653"/>
      <c r="W150" s="653"/>
      <c r="X150" s="654"/>
      <c r="Y150" s="661" t="s">
        <v>315</v>
      </c>
      <c r="AA150" s="30">
        <v>50</v>
      </c>
      <c r="AB150" s="664" t="s">
        <v>316</v>
      </c>
      <c r="AC150" s="665"/>
      <c r="AD150" s="665"/>
      <c r="AE150" s="665"/>
      <c r="AF150" s="666"/>
    </row>
    <row r="151" spans="1:32" ht="21" customHeight="1" x14ac:dyDescent="0.25">
      <c r="A151" s="31"/>
      <c r="B151" s="92"/>
      <c r="C151" s="42"/>
      <c r="D151" s="637"/>
      <c r="E151" s="638"/>
      <c r="F151" s="638"/>
      <c r="G151" s="638"/>
      <c r="H151" s="638"/>
      <c r="I151" s="638"/>
      <c r="J151" s="639"/>
      <c r="L151" s="31"/>
      <c r="M151" s="646"/>
      <c r="N151" s="647"/>
      <c r="O151" s="647"/>
      <c r="P151" s="647"/>
      <c r="Q151" s="648"/>
      <c r="S151" s="31"/>
      <c r="T151" s="655"/>
      <c r="U151" s="656"/>
      <c r="V151" s="656"/>
      <c r="W151" s="656"/>
      <c r="X151" s="657"/>
      <c r="Y151" s="662"/>
      <c r="Z151" s="29"/>
      <c r="AA151" s="31"/>
      <c r="AB151" s="667"/>
      <c r="AC151" s="668"/>
      <c r="AD151" s="668"/>
      <c r="AE151" s="668"/>
      <c r="AF151" s="669"/>
    </row>
    <row r="152" spans="1:32" ht="21" customHeight="1" x14ac:dyDescent="0.25">
      <c r="A152" s="32"/>
      <c r="B152" s="92"/>
      <c r="C152" s="42"/>
      <c r="D152" s="640"/>
      <c r="E152" s="641"/>
      <c r="F152" s="641"/>
      <c r="G152" s="641"/>
      <c r="H152" s="641"/>
      <c r="I152" s="641"/>
      <c r="J152" s="642"/>
      <c r="L152" s="32"/>
      <c r="M152" s="649"/>
      <c r="N152" s="650"/>
      <c r="O152" s="650"/>
      <c r="P152" s="650"/>
      <c r="Q152" s="651"/>
      <c r="S152" s="32"/>
      <c r="T152" s="658"/>
      <c r="U152" s="659"/>
      <c r="V152" s="659"/>
      <c r="W152" s="659"/>
      <c r="X152" s="660"/>
      <c r="Y152" s="663"/>
      <c r="Z152" s="29"/>
      <c r="AA152" s="32"/>
      <c r="AB152" s="670"/>
      <c r="AC152" s="671"/>
      <c r="AD152" s="671"/>
      <c r="AE152" s="671"/>
      <c r="AF152" s="672"/>
    </row>
    <row r="153" spans="1:32" ht="21" customHeight="1" x14ac:dyDescent="0.25">
      <c r="A153" s="30">
        <v>51</v>
      </c>
      <c r="B153" s="91" t="s">
        <v>39</v>
      </c>
      <c r="C153" s="26" t="s">
        <v>317</v>
      </c>
      <c r="D153" s="634" t="s">
        <v>318</v>
      </c>
      <c r="E153" s="635"/>
      <c r="F153" s="635"/>
      <c r="G153" s="635"/>
      <c r="H153" s="635"/>
      <c r="I153" s="635"/>
      <c r="J153" s="636"/>
      <c r="L153" s="30">
        <v>51</v>
      </c>
      <c r="M153" s="643" t="s">
        <v>319</v>
      </c>
      <c r="N153" s="644"/>
      <c r="O153" s="644"/>
      <c r="P153" s="644"/>
      <c r="Q153" s="645"/>
      <c r="S153" s="30">
        <v>51</v>
      </c>
      <c r="T153" s="652" t="s">
        <v>320</v>
      </c>
      <c r="U153" s="653"/>
      <c r="V153" s="653"/>
      <c r="W153" s="653"/>
      <c r="X153" s="654"/>
      <c r="Y153" s="661" t="s">
        <v>321</v>
      </c>
      <c r="AA153" s="30">
        <v>51</v>
      </c>
      <c r="AB153" s="664" t="s">
        <v>322</v>
      </c>
      <c r="AC153" s="665"/>
      <c r="AD153" s="665"/>
      <c r="AE153" s="665"/>
      <c r="AF153" s="666"/>
    </row>
    <row r="154" spans="1:32" ht="21" customHeight="1" x14ac:dyDescent="0.25">
      <c r="A154" s="31"/>
      <c r="B154" s="92"/>
      <c r="C154" s="42"/>
      <c r="D154" s="637"/>
      <c r="E154" s="638"/>
      <c r="F154" s="638"/>
      <c r="G154" s="638"/>
      <c r="H154" s="638"/>
      <c r="I154" s="638"/>
      <c r="J154" s="639"/>
      <c r="L154" s="31"/>
      <c r="M154" s="646"/>
      <c r="N154" s="647"/>
      <c r="O154" s="647"/>
      <c r="P154" s="647"/>
      <c r="Q154" s="648"/>
      <c r="S154" s="31"/>
      <c r="T154" s="655"/>
      <c r="U154" s="656"/>
      <c r="V154" s="656"/>
      <c r="W154" s="656"/>
      <c r="X154" s="657"/>
      <c r="Y154" s="662"/>
      <c r="Z154" s="29"/>
      <c r="AA154" s="31"/>
      <c r="AB154" s="667"/>
      <c r="AC154" s="668"/>
      <c r="AD154" s="668"/>
      <c r="AE154" s="668"/>
      <c r="AF154" s="669"/>
    </row>
    <row r="155" spans="1:32" ht="21" customHeight="1" x14ac:dyDescent="0.25">
      <c r="A155" s="32"/>
      <c r="B155" s="92"/>
      <c r="C155" s="42"/>
      <c r="D155" s="640"/>
      <c r="E155" s="641"/>
      <c r="F155" s="641"/>
      <c r="G155" s="641"/>
      <c r="H155" s="641"/>
      <c r="I155" s="641"/>
      <c r="J155" s="642"/>
      <c r="L155" s="32"/>
      <c r="M155" s="649"/>
      <c r="N155" s="650"/>
      <c r="O155" s="650"/>
      <c r="P155" s="650"/>
      <c r="Q155" s="651"/>
      <c r="S155" s="32"/>
      <c r="T155" s="658"/>
      <c r="U155" s="659"/>
      <c r="V155" s="659"/>
      <c r="W155" s="659"/>
      <c r="X155" s="660"/>
      <c r="Y155" s="663"/>
      <c r="Z155" s="29"/>
      <c r="AA155" s="32"/>
      <c r="AB155" s="670"/>
      <c r="AC155" s="671"/>
      <c r="AD155" s="671"/>
      <c r="AE155" s="671"/>
      <c r="AF155" s="672"/>
    </row>
    <row r="156" spans="1:32" ht="21" customHeight="1" x14ac:dyDescent="0.25">
      <c r="A156" s="30">
        <v>52</v>
      </c>
      <c r="B156" s="91" t="s">
        <v>39</v>
      </c>
      <c r="C156" s="26" t="s">
        <v>317</v>
      </c>
      <c r="D156" s="634" t="s">
        <v>323</v>
      </c>
      <c r="E156" s="635"/>
      <c r="F156" s="635"/>
      <c r="G156" s="635"/>
      <c r="H156" s="635"/>
      <c r="I156" s="635"/>
      <c r="J156" s="636"/>
      <c r="L156" s="30">
        <v>52</v>
      </c>
      <c r="M156" s="643" t="s">
        <v>324</v>
      </c>
      <c r="N156" s="644"/>
      <c r="O156" s="644"/>
      <c r="P156" s="644"/>
      <c r="Q156" s="645"/>
      <c r="S156" s="30">
        <v>52</v>
      </c>
      <c r="T156" s="652" t="s">
        <v>325</v>
      </c>
      <c r="U156" s="653"/>
      <c r="V156" s="653"/>
      <c r="W156" s="653"/>
      <c r="X156" s="654"/>
      <c r="Y156" s="661" t="s">
        <v>326</v>
      </c>
      <c r="AA156" s="30">
        <v>52</v>
      </c>
      <c r="AB156" s="664" t="s">
        <v>327</v>
      </c>
      <c r="AC156" s="665"/>
      <c r="AD156" s="665"/>
      <c r="AE156" s="665"/>
      <c r="AF156" s="666"/>
    </row>
    <row r="157" spans="1:32" ht="21" customHeight="1" x14ac:dyDescent="0.25">
      <c r="A157" s="31"/>
      <c r="B157" s="92"/>
      <c r="C157" s="42"/>
      <c r="D157" s="637"/>
      <c r="E157" s="638"/>
      <c r="F157" s="638"/>
      <c r="G157" s="638"/>
      <c r="H157" s="638"/>
      <c r="I157" s="638"/>
      <c r="J157" s="639"/>
      <c r="L157" s="31"/>
      <c r="M157" s="646"/>
      <c r="N157" s="647"/>
      <c r="O157" s="647"/>
      <c r="P157" s="647"/>
      <c r="Q157" s="648"/>
      <c r="S157" s="31"/>
      <c r="T157" s="655"/>
      <c r="U157" s="656"/>
      <c r="V157" s="656"/>
      <c r="W157" s="656"/>
      <c r="X157" s="657"/>
      <c r="Y157" s="662"/>
      <c r="Z157" s="29"/>
      <c r="AA157" s="31"/>
      <c r="AB157" s="667"/>
      <c r="AC157" s="668"/>
      <c r="AD157" s="668"/>
      <c r="AE157" s="668"/>
      <c r="AF157" s="669"/>
    </row>
    <row r="158" spans="1:32" ht="21" customHeight="1" x14ac:dyDescent="0.25">
      <c r="A158" s="32"/>
      <c r="B158" s="92"/>
      <c r="C158" s="42"/>
      <c r="D158" s="640"/>
      <c r="E158" s="641"/>
      <c r="F158" s="641"/>
      <c r="G158" s="641"/>
      <c r="H158" s="641"/>
      <c r="I158" s="641"/>
      <c r="J158" s="642"/>
      <c r="L158" s="32"/>
      <c r="M158" s="649"/>
      <c r="N158" s="650"/>
      <c r="O158" s="650"/>
      <c r="P158" s="650"/>
      <c r="Q158" s="651"/>
      <c r="S158" s="32"/>
      <c r="T158" s="658"/>
      <c r="U158" s="659"/>
      <c r="V158" s="659"/>
      <c r="W158" s="659"/>
      <c r="X158" s="660"/>
      <c r="Y158" s="663"/>
      <c r="Z158" s="29"/>
      <c r="AA158" s="32"/>
      <c r="AB158" s="670"/>
      <c r="AC158" s="671"/>
      <c r="AD158" s="671"/>
      <c r="AE158" s="671"/>
      <c r="AF158" s="672"/>
    </row>
    <row r="159" spans="1:32" ht="21" customHeight="1" x14ac:dyDescent="0.25">
      <c r="A159" s="30">
        <v>53</v>
      </c>
      <c r="B159" s="91" t="s">
        <v>39</v>
      </c>
      <c r="C159" s="26" t="s">
        <v>317</v>
      </c>
      <c r="D159" s="634" t="s">
        <v>328</v>
      </c>
      <c r="E159" s="635"/>
      <c r="F159" s="635"/>
      <c r="G159" s="635"/>
      <c r="H159" s="635"/>
      <c r="I159" s="635"/>
      <c r="J159" s="636"/>
      <c r="L159" s="30">
        <v>53</v>
      </c>
      <c r="M159" s="643" t="s">
        <v>329</v>
      </c>
      <c r="N159" s="644"/>
      <c r="O159" s="644"/>
      <c r="P159" s="644"/>
      <c r="Q159" s="645"/>
      <c r="S159" s="30">
        <v>53</v>
      </c>
      <c r="T159" s="652" t="s">
        <v>330</v>
      </c>
      <c r="U159" s="653"/>
      <c r="V159" s="653"/>
      <c r="W159" s="653"/>
      <c r="X159" s="654"/>
      <c r="Y159" s="661" t="s">
        <v>331</v>
      </c>
      <c r="AA159" s="30">
        <v>53</v>
      </c>
      <c r="AB159" s="664" t="s">
        <v>332</v>
      </c>
      <c r="AC159" s="665"/>
      <c r="AD159" s="665"/>
      <c r="AE159" s="665"/>
      <c r="AF159" s="666"/>
    </row>
    <row r="160" spans="1:32" ht="21" customHeight="1" x14ac:dyDescent="0.25">
      <c r="A160" s="31"/>
      <c r="B160" s="92"/>
      <c r="C160" s="42"/>
      <c r="D160" s="637"/>
      <c r="E160" s="638"/>
      <c r="F160" s="638"/>
      <c r="G160" s="638"/>
      <c r="H160" s="638"/>
      <c r="I160" s="638"/>
      <c r="J160" s="639"/>
      <c r="L160" s="31"/>
      <c r="M160" s="646"/>
      <c r="N160" s="647"/>
      <c r="O160" s="647"/>
      <c r="P160" s="647"/>
      <c r="Q160" s="648"/>
      <c r="S160" s="31"/>
      <c r="T160" s="655"/>
      <c r="U160" s="656"/>
      <c r="V160" s="656"/>
      <c r="W160" s="656"/>
      <c r="X160" s="657"/>
      <c r="Y160" s="662"/>
      <c r="Z160" s="29"/>
      <c r="AA160" s="31"/>
      <c r="AB160" s="667"/>
      <c r="AC160" s="668"/>
      <c r="AD160" s="668"/>
      <c r="AE160" s="668"/>
      <c r="AF160" s="669"/>
    </row>
    <row r="161" spans="1:32" ht="21" customHeight="1" x14ac:dyDescent="0.25">
      <c r="A161" s="32"/>
      <c r="B161" s="92"/>
      <c r="C161" s="42"/>
      <c r="D161" s="640"/>
      <c r="E161" s="641"/>
      <c r="F161" s="641"/>
      <c r="G161" s="641"/>
      <c r="H161" s="641"/>
      <c r="I161" s="641"/>
      <c r="J161" s="642"/>
      <c r="L161" s="32"/>
      <c r="M161" s="649"/>
      <c r="N161" s="650"/>
      <c r="O161" s="650"/>
      <c r="P161" s="650"/>
      <c r="Q161" s="651"/>
      <c r="S161" s="32"/>
      <c r="T161" s="658"/>
      <c r="U161" s="659"/>
      <c r="V161" s="659"/>
      <c r="W161" s="659"/>
      <c r="X161" s="660"/>
      <c r="Y161" s="663"/>
      <c r="Z161" s="29"/>
      <c r="AA161" s="32"/>
      <c r="AB161" s="670"/>
      <c r="AC161" s="671"/>
      <c r="AD161" s="671"/>
      <c r="AE161" s="671"/>
      <c r="AF161" s="672"/>
    </row>
    <row r="162" spans="1:32" ht="21" customHeight="1" x14ac:dyDescent="0.25">
      <c r="A162" s="30">
        <v>54</v>
      </c>
      <c r="B162" s="91" t="s">
        <v>39</v>
      </c>
      <c r="C162" s="26" t="s">
        <v>317</v>
      </c>
      <c r="D162" s="634" t="s">
        <v>333</v>
      </c>
      <c r="E162" s="635"/>
      <c r="F162" s="635"/>
      <c r="G162" s="635"/>
      <c r="H162" s="635"/>
      <c r="I162" s="635"/>
      <c r="J162" s="636"/>
      <c r="L162" s="30">
        <v>54</v>
      </c>
      <c r="M162" s="643" t="s">
        <v>334</v>
      </c>
      <c r="N162" s="644"/>
      <c r="O162" s="644"/>
      <c r="P162" s="644"/>
      <c r="Q162" s="645"/>
      <c r="S162" s="30">
        <v>54</v>
      </c>
      <c r="T162" s="652" t="s">
        <v>335</v>
      </c>
      <c r="U162" s="653"/>
      <c r="V162" s="653"/>
      <c r="W162" s="653"/>
      <c r="X162" s="654"/>
      <c r="Y162" s="661" t="s">
        <v>336</v>
      </c>
      <c r="AA162" s="30">
        <v>54</v>
      </c>
      <c r="AB162" s="664" t="s">
        <v>337</v>
      </c>
      <c r="AC162" s="665"/>
      <c r="AD162" s="665"/>
      <c r="AE162" s="665"/>
      <c r="AF162" s="666"/>
    </row>
    <row r="163" spans="1:32" ht="21" customHeight="1" x14ac:dyDescent="0.25">
      <c r="A163" s="31"/>
      <c r="B163" s="92"/>
      <c r="C163" s="42"/>
      <c r="D163" s="637"/>
      <c r="E163" s="638"/>
      <c r="F163" s="638"/>
      <c r="G163" s="638"/>
      <c r="H163" s="638"/>
      <c r="I163" s="638"/>
      <c r="J163" s="639"/>
      <c r="L163" s="31"/>
      <c r="M163" s="646"/>
      <c r="N163" s="647"/>
      <c r="O163" s="647"/>
      <c r="P163" s="647"/>
      <c r="Q163" s="648"/>
      <c r="S163" s="31"/>
      <c r="T163" s="655"/>
      <c r="U163" s="656"/>
      <c r="V163" s="656"/>
      <c r="W163" s="656"/>
      <c r="X163" s="657"/>
      <c r="Y163" s="662"/>
      <c r="Z163" s="29"/>
      <c r="AA163" s="31"/>
      <c r="AB163" s="667"/>
      <c r="AC163" s="668"/>
      <c r="AD163" s="668"/>
      <c r="AE163" s="668"/>
      <c r="AF163" s="669"/>
    </row>
    <row r="164" spans="1:32" ht="21" customHeight="1" x14ac:dyDescent="0.25">
      <c r="A164" s="32"/>
      <c r="B164" s="92"/>
      <c r="C164" s="42"/>
      <c r="D164" s="640"/>
      <c r="E164" s="641"/>
      <c r="F164" s="641"/>
      <c r="G164" s="641"/>
      <c r="H164" s="641"/>
      <c r="I164" s="641"/>
      <c r="J164" s="642"/>
      <c r="L164" s="32"/>
      <c r="M164" s="649"/>
      <c r="N164" s="650"/>
      <c r="O164" s="650"/>
      <c r="P164" s="650"/>
      <c r="Q164" s="651"/>
      <c r="S164" s="32"/>
      <c r="T164" s="658"/>
      <c r="U164" s="659"/>
      <c r="V164" s="659"/>
      <c r="W164" s="659"/>
      <c r="X164" s="660"/>
      <c r="Y164" s="663"/>
      <c r="Z164" s="29"/>
      <c r="AA164" s="32"/>
      <c r="AB164" s="670"/>
      <c r="AC164" s="671"/>
      <c r="AD164" s="671"/>
      <c r="AE164" s="671"/>
      <c r="AF164" s="672"/>
    </row>
    <row r="165" spans="1:32" ht="21" customHeight="1" x14ac:dyDescent="0.25">
      <c r="A165" s="30">
        <v>55</v>
      </c>
      <c r="B165" s="91" t="s">
        <v>39</v>
      </c>
      <c r="C165" s="26" t="s">
        <v>317</v>
      </c>
      <c r="D165" s="634" t="s">
        <v>338</v>
      </c>
      <c r="E165" s="635"/>
      <c r="F165" s="635"/>
      <c r="G165" s="635"/>
      <c r="H165" s="635"/>
      <c r="I165" s="635"/>
      <c r="J165" s="636"/>
      <c r="L165" s="30">
        <v>55</v>
      </c>
      <c r="M165" s="643" t="s">
        <v>339</v>
      </c>
      <c r="N165" s="644"/>
      <c r="O165" s="644"/>
      <c r="P165" s="644"/>
      <c r="Q165" s="645"/>
      <c r="S165" s="30">
        <v>55</v>
      </c>
      <c r="T165" s="652" t="s">
        <v>340</v>
      </c>
      <c r="U165" s="653"/>
      <c r="V165" s="653"/>
      <c r="W165" s="653"/>
      <c r="X165" s="654"/>
      <c r="Y165" s="661" t="s">
        <v>341</v>
      </c>
      <c r="AA165" s="30">
        <v>55</v>
      </c>
      <c r="AB165" s="664" t="s">
        <v>342</v>
      </c>
      <c r="AC165" s="665"/>
      <c r="AD165" s="665"/>
      <c r="AE165" s="665"/>
      <c r="AF165" s="666"/>
    </row>
    <row r="166" spans="1:32" ht="21" customHeight="1" x14ac:dyDescent="0.25">
      <c r="A166" s="31"/>
      <c r="B166" s="92"/>
      <c r="C166" s="42"/>
      <c r="D166" s="637"/>
      <c r="E166" s="638"/>
      <c r="F166" s="638"/>
      <c r="G166" s="638"/>
      <c r="H166" s="638"/>
      <c r="I166" s="638"/>
      <c r="J166" s="639"/>
      <c r="L166" s="31"/>
      <c r="M166" s="646"/>
      <c r="N166" s="647"/>
      <c r="O166" s="647"/>
      <c r="P166" s="647"/>
      <c r="Q166" s="648"/>
      <c r="S166" s="31"/>
      <c r="T166" s="655"/>
      <c r="U166" s="656"/>
      <c r="V166" s="656"/>
      <c r="W166" s="656"/>
      <c r="X166" s="657"/>
      <c r="Y166" s="662"/>
      <c r="Z166" s="29"/>
      <c r="AA166" s="31"/>
      <c r="AB166" s="667"/>
      <c r="AC166" s="668"/>
      <c r="AD166" s="668"/>
      <c r="AE166" s="668"/>
      <c r="AF166" s="669"/>
    </row>
    <row r="167" spans="1:32" ht="21" customHeight="1" x14ac:dyDescent="0.25">
      <c r="A167" s="32"/>
      <c r="B167" s="92"/>
      <c r="C167" s="42"/>
      <c r="D167" s="640"/>
      <c r="E167" s="641"/>
      <c r="F167" s="641"/>
      <c r="G167" s="641"/>
      <c r="H167" s="641"/>
      <c r="I167" s="641"/>
      <c r="J167" s="642"/>
      <c r="L167" s="32"/>
      <c r="M167" s="649"/>
      <c r="N167" s="650"/>
      <c r="O167" s="650"/>
      <c r="P167" s="650"/>
      <c r="Q167" s="651"/>
      <c r="S167" s="32"/>
      <c r="T167" s="658"/>
      <c r="U167" s="659"/>
      <c r="V167" s="659"/>
      <c r="W167" s="659"/>
      <c r="X167" s="660"/>
      <c r="Y167" s="663"/>
      <c r="Z167" s="29"/>
      <c r="AA167" s="32"/>
      <c r="AB167" s="670"/>
      <c r="AC167" s="671"/>
      <c r="AD167" s="671"/>
      <c r="AE167" s="671"/>
      <c r="AF167" s="672"/>
    </row>
    <row r="168" spans="1:32" ht="21" customHeight="1" x14ac:dyDescent="0.25">
      <c r="A168" s="30">
        <v>56</v>
      </c>
      <c r="B168" s="91" t="s">
        <v>39</v>
      </c>
      <c r="C168" s="26" t="s">
        <v>343</v>
      </c>
      <c r="D168" s="634" t="s">
        <v>344</v>
      </c>
      <c r="E168" s="635"/>
      <c r="F168" s="635"/>
      <c r="G168" s="635"/>
      <c r="H168" s="635"/>
      <c r="I168" s="635"/>
      <c r="J168" s="636"/>
      <c r="L168" s="30">
        <v>56</v>
      </c>
      <c r="M168" s="643" t="s">
        <v>345</v>
      </c>
      <c r="N168" s="644"/>
      <c r="O168" s="644"/>
      <c r="P168" s="644"/>
      <c r="Q168" s="645"/>
      <c r="S168" s="30">
        <v>56</v>
      </c>
      <c r="T168" s="652" t="s">
        <v>346</v>
      </c>
      <c r="U168" s="653"/>
      <c r="V168" s="653"/>
      <c r="W168" s="653"/>
      <c r="X168" s="654"/>
      <c r="Y168" s="661" t="s">
        <v>347</v>
      </c>
      <c r="AA168" s="30">
        <v>56</v>
      </c>
      <c r="AB168" s="664" t="s">
        <v>348</v>
      </c>
      <c r="AC168" s="665"/>
      <c r="AD168" s="665"/>
      <c r="AE168" s="665"/>
      <c r="AF168" s="666"/>
    </row>
    <row r="169" spans="1:32" ht="21" customHeight="1" x14ac:dyDescent="0.25">
      <c r="A169" s="31"/>
      <c r="B169" s="92"/>
      <c r="C169" s="42"/>
      <c r="D169" s="637"/>
      <c r="E169" s="638"/>
      <c r="F169" s="638"/>
      <c r="G169" s="638"/>
      <c r="H169" s="638"/>
      <c r="I169" s="638"/>
      <c r="J169" s="639"/>
      <c r="L169" s="31"/>
      <c r="M169" s="646"/>
      <c r="N169" s="647"/>
      <c r="O169" s="647"/>
      <c r="P169" s="647"/>
      <c r="Q169" s="648"/>
      <c r="S169" s="31"/>
      <c r="T169" s="655"/>
      <c r="U169" s="656"/>
      <c r="V169" s="656"/>
      <c r="W169" s="656"/>
      <c r="X169" s="657"/>
      <c r="Y169" s="662"/>
      <c r="Z169" s="29"/>
      <c r="AA169" s="31"/>
      <c r="AB169" s="667"/>
      <c r="AC169" s="668"/>
      <c r="AD169" s="668"/>
      <c r="AE169" s="668"/>
      <c r="AF169" s="669"/>
    </row>
    <row r="170" spans="1:32" ht="21" customHeight="1" x14ac:dyDescent="0.25">
      <c r="A170" s="32"/>
      <c r="B170" s="92"/>
      <c r="C170" s="42"/>
      <c r="D170" s="640"/>
      <c r="E170" s="641"/>
      <c r="F170" s="641"/>
      <c r="G170" s="641"/>
      <c r="H170" s="641"/>
      <c r="I170" s="641"/>
      <c r="J170" s="642"/>
      <c r="L170" s="32"/>
      <c r="M170" s="649"/>
      <c r="N170" s="650"/>
      <c r="O170" s="650"/>
      <c r="P170" s="650"/>
      <c r="Q170" s="651"/>
      <c r="S170" s="32"/>
      <c r="T170" s="658"/>
      <c r="U170" s="659"/>
      <c r="V170" s="659"/>
      <c r="W170" s="659"/>
      <c r="X170" s="660"/>
      <c r="Y170" s="663"/>
      <c r="Z170" s="29"/>
      <c r="AA170" s="32"/>
      <c r="AB170" s="670"/>
      <c r="AC170" s="671"/>
      <c r="AD170" s="671"/>
      <c r="AE170" s="671"/>
      <c r="AF170" s="672"/>
    </row>
    <row r="171" spans="1:32" ht="21" customHeight="1" x14ac:dyDescent="0.25">
      <c r="A171" s="30">
        <v>57</v>
      </c>
      <c r="B171" s="91" t="s">
        <v>39</v>
      </c>
      <c r="C171" s="26" t="s">
        <v>349</v>
      </c>
      <c r="D171" s="634" t="s">
        <v>350</v>
      </c>
      <c r="E171" s="635"/>
      <c r="F171" s="635"/>
      <c r="G171" s="635"/>
      <c r="H171" s="635"/>
      <c r="I171" s="635"/>
      <c r="J171" s="636"/>
      <c r="L171" s="30">
        <v>57</v>
      </c>
      <c r="M171" s="643" t="s">
        <v>351</v>
      </c>
      <c r="N171" s="644"/>
      <c r="O171" s="644"/>
      <c r="P171" s="644"/>
      <c r="Q171" s="645"/>
      <c r="S171" s="30">
        <v>57</v>
      </c>
      <c r="T171" s="652" t="s">
        <v>352</v>
      </c>
      <c r="U171" s="653"/>
      <c r="V171" s="653"/>
      <c r="W171" s="653"/>
      <c r="X171" s="654"/>
      <c r="Y171" s="661" t="s">
        <v>353</v>
      </c>
      <c r="AA171" s="30">
        <v>57</v>
      </c>
      <c r="AB171" s="664" t="s">
        <v>354</v>
      </c>
      <c r="AC171" s="665"/>
      <c r="AD171" s="665"/>
      <c r="AE171" s="665"/>
      <c r="AF171" s="666"/>
    </row>
    <row r="172" spans="1:32" ht="21" customHeight="1" x14ac:dyDescent="0.25">
      <c r="A172" s="31"/>
      <c r="B172" s="92"/>
      <c r="C172" s="42"/>
      <c r="D172" s="637"/>
      <c r="E172" s="638"/>
      <c r="F172" s="638"/>
      <c r="G172" s="638"/>
      <c r="H172" s="638"/>
      <c r="I172" s="638"/>
      <c r="J172" s="639"/>
      <c r="L172" s="31"/>
      <c r="M172" s="646"/>
      <c r="N172" s="647"/>
      <c r="O172" s="647"/>
      <c r="P172" s="647"/>
      <c r="Q172" s="648"/>
      <c r="S172" s="31"/>
      <c r="T172" s="655"/>
      <c r="U172" s="656"/>
      <c r="V172" s="656"/>
      <c r="W172" s="656"/>
      <c r="X172" s="657"/>
      <c r="Y172" s="662"/>
      <c r="Z172" s="29"/>
      <c r="AA172" s="31"/>
      <c r="AB172" s="667"/>
      <c r="AC172" s="668"/>
      <c r="AD172" s="668"/>
      <c r="AE172" s="668"/>
      <c r="AF172" s="669"/>
    </row>
    <row r="173" spans="1:32" ht="21" customHeight="1" x14ac:dyDescent="0.25">
      <c r="A173" s="32"/>
      <c r="B173" s="92"/>
      <c r="C173" s="42"/>
      <c r="D173" s="640"/>
      <c r="E173" s="641"/>
      <c r="F173" s="641"/>
      <c r="G173" s="641"/>
      <c r="H173" s="641"/>
      <c r="I173" s="641"/>
      <c r="J173" s="642"/>
      <c r="L173" s="32"/>
      <c r="M173" s="649"/>
      <c r="N173" s="650"/>
      <c r="O173" s="650"/>
      <c r="P173" s="650"/>
      <c r="Q173" s="651"/>
      <c r="S173" s="32"/>
      <c r="T173" s="658"/>
      <c r="U173" s="659"/>
      <c r="V173" s="659"/>
      <c r="W173" s="659"/>
      <c r="X173" s="660"/>
      <c r="Y173" s="663"/>
      <c r="Z173" s="29"/>
      <c r="AA173" s="32"/>
      <c r="AB173" s="670"/>
      <c r="AC173" s="671"/>
      <c r="AD173" s="671"/>
      <c r="AE173" s="671"/>
      <c r="AF173" s="672"/>
    </row>
    <row r="174" spans="1:32" ht="21" customHeight="1" x14ac:dyDescent="0.25">
      <c r="A174" s="30">
        <v>58</v>
      </c>
      <c r="B174" s="91" t="s">
        <v>39</v>
      </c>
      <c r="C174" s="26" t="s">
        <v>355</v>
      </c>
      <c r="D174" s="634" t="s">
        <v>356</v>
      </c>
      <c r="E174" s="635"/>
      <c r="F174" s="635"/>
      <c r="G174" s="635"/>
      <c r="H174" s="635"/>
      <c r="I174" s="635"/>
      <c r="J174" s="636"/>
      <c r="L174" s="30">
        <v>58</v>
      </c>
      <c r="M174" s="643" t="s">
        <v>357</v>
      </c>
      <c r="N174" s="644"/>
      <c r="O174" s="644"/>
      <c r="P174" s="644"/>
      <c r="Q174" s="645"/>
      <c r="S174" s="30">
        <v>58</v>
      </c>
      <c r="T174" s="652" t="s">
        <v>358</v>
      </c>
      <c r="U174" s="653"/>
      <c r="V174" s="653"/>
      <c r="W174" s="653"/>
      <c r="X174" s="654"/>
      <c r="Y174" s="661" t="s">
        <v>359</v>
      </c>
      <c r="AA174" s="30">
        <v>58</v>
      </c>
      <c r="AB174" s="664" t="s">
        <v>360</v>
      </c>
      <c r="AC174" s="665"/>
      <c r="AD174" s="665"/>
      <c r="AE174" s="665"/>
      <c r="AF174" s="666"/>
    </row>
    <row r="175" spans="1:32" ht="21" customHeight="1" x14ac:dyDescent="0.25">
      <c r="A175" s="31"/>
      <c r="B175" s="92"/>
      <c r="C175" s="42"/>
      <c r="D175" s="637"/>
      <c r="E175" s="638"/>
      <c r="F175" s="638"/>
      <c r="G175" s="638"/>
      <c r="H175" s="638"/>
      <c r="I175" s="638"/>
      <c r="J175" s="639"/>
      <c r="L175" s="31"/>
      <c r="M175" s="646"/>
      <c r="N175" s="647"/>
      <c r="O175" s="647"/>
      <c r="P175" s="647"/>
      <c r="Q175" s="648"/>
      <c r="S175" s="31"/>
      <c r="T175" s="655"/>
      <c r="U175" s="656"/>
      <c r="V175" s="656"/>
      <c r="W175" s="656"/>
      <c r="X175" s="657"/>
      <c r="Y175" s="662"/>
      <c r="Z175" s="29"/>
      <c r="AA175" s="31"/>
      <c r="AB175" s="667"/>
      <c r="AC175" s="668"/>
      <c r="AD175" s="668"/>
      <c r="AE175" s="668"/>
      <c r="AF175" s="669"/>
    </row>
    <row r="176" spans="1:32" ht="21" customHeight="1" x14ac:dyDescent="0.25">
      <c r="A176" s="32"/>
      <c r="B176" s="92"/>
      <c r="C176" s="42"/>
      <c r="D176" s="640"/>
      <c r="E176" s="641"/>
      <c r="F176" s="641"/>
      <c r="G176" s="641"/>
      <c r="H176" s="641"/>
      <c r="I176" s="641"/>
      <c r="J176" s="642"/>
      <c r="L176" s="32"/>
      <c r="M176" s="649"/>
      <c r="N176" s="650"/>
      <c r="O176" s="650"/>
      <c r="P176" s="650"/>
      <c r="Q176" s="651"/>
      <c r="S176" s="32"/>
      <c r="T176" s="658"/>
      <c r="U176" s="659"/>
      <c r="V176" s="659"/>
      <c r="W176" s="659"/>
      <c r="X176" s="660"/>
      <c r="Y176" s="663"/>
      <c r="Z176" s="29"/>
      <c r="AA176" s="32"/>
      <c r="AB176" s="670"/>
      <c r="AC176" s="671"/>
      <c r="AD176" s="671"/>
      <c r="AE176" s="671"/>
      <c r="AF176" s="672"/>
    </row>
    <row r="177" spans="1:32" ht="21" customHeight="1" x14ac:dyDescent="0.25">
      <c r="A177" s="30">
        <v>59</v>
      </c>
      <c r="B177" s="91" t="s">
        <v>39</v>
      </c>
      <c r="C177" s="26" t="s">
        <v>361</v>
      </c>
      <c r="D177" s="634" t="s">
        <v>362</v>
      </c>
      <c r="E177" s="635"/>
      <c r="F177" s="635"/>
      <c r="G177" s="635"/>
      <c r="H177" s="635"/>
      <c r="I177" s="635"/>
      <c r="J177" s="636"/>
      <c r="L177" s="30">
        <v>59</v>
      </c>
      <c r="M177" s="643" t="s">
        <v>363</v>
      </c>
      <c r="N177" s="644"/>
      <c r="O177" s="644"/>
      <c r="P177" s="644"/>
      <c r="Q177" s="645"/>
      <c r="S177" s="30">
        <v>59</v>
      </c>
      <c r="T177" s="652" t="s">
        <v>364</v>
      </c>
      <c r="U177" s="653"/>
      <c r="V177" s="653"/>
      <c r="W177" s="653"/>
      <c r="X177" s="654"/>
      <c r="Y177" s="661" t="s">
        <v>365</v>
      </c>
      <c r="AA177" s="30">
        <v>59</v>
      </c>
      <c r="AB177" s="664" t="s">
        <v>366</v>
      </c>
      <c r="AC177" s="665"/>
      <c r="AD177" s="665"/>
      <c r="AE177" s="665"/>
      <c r="AF177" s="666"/>
    </row>
    <row r="178" spans="1:32" ht="21" customHeight="1" x14ac:dyDescent="0.25">
      <c r="A178" s="31"/>
      <c r="B178" s="92"/>
      <c r="C178" s="42"/>
      <c r="D178" s="637"/>
      <c r="E178" s="638"/>
      <c r="F178" s="638"/>
      <c r="G178" s="638"/>
      <c r="H178" s="638"/>
      <c r="I178" s="638"/>
      <c r="J178" s="639"/>
      <c r="L178" s="31"/>
      <c r="M178" s="646"/>
      <c r="N178" s="647"/>
      <c r="O178" s="647"/>
      <c r="P178" s="647"/>
      <c r="Q178" s="648"/>
      <c r="S178" s="31"/>
      <c r="T178" s="655"/>
      <c r="U178" s="656"/>
      <c r="V178" s="656"/>
      <c r="W178" s="656"/>
      <c r="X178" s="657"/>
      <c r="Y178" s="662"/>
      <c r="Z178" s="29"/>
      <c r="AA178" s="31"/>
      <c r="AB178" s="667"/>
      <c r="AC178" s="668"/>
      <c r="AD178" s="668"/>
      <c r="AE178" s="668"/>
      <c r="AF178" s="669"/>
    </row>
    <row r="179" spans="1:32" ht="21" customHeight="1" x14ac:dyDescent="0.25">
      <c r="A179" s="32"/>
      <c r="B179" s="92"/>
      <c r="C179" s="42"/>
      <c r="D179" s="640"/>
      <c r="E179" s="641"/>
      <c r="F179" s="641"/>
      <c r="G179" s="641"/>
      <c r="H179" s="641"/>
      <c r="I179" s="641"/>
      <c r="J179" s="642"/>
      <c r="L179" s="32"/>
      <c r="M179" s="649"/>
      <c r="N179" s="650"/>
      <c r="O179" s="650"/>
      <c r="P179" s="650"/>
      <c r="Q179" s="651"/>
      <c r="S179" s="32"/>
      <c r="T179" s="658"/>
      <c r="U179" s="659"/>
      <c r="V179" s="659"/>
      <c r="W179" s="659"/>
      <c r="X179" s="660"/>
      <c r="Y179" s="663"/>
      <c r="Z179" s="29"/>
      <c r="AA179" s="32"/>
      <c r="AB179" s="670"/>
      <c r="AC179" s="671"/>
      <c r="AD179" s="671"/>
      <c r="AE179" s="671"/>
      <c r="AF179" s="672"/>
    </row>
    <row r="180" spans="1:32" ht="21" customHeight="1" x14ac:dyDescent="0.25">
      <c r="A180" s="30">
        <v>60</v>
      </c>
      <c r="B180" s="91" t="s">
        <v>39</v>
      </c>
      <c r="C180" s="26" t="s">
        <v>367</v>
      </c>
      <c r="D180" s="634" t="s">
        <v>368</v>
      </c>
      <c r="E180" s="635"/>
      <c r="F180" s="635"/>
      <c r="G180" s="635"/>
      <c r="H180" s="635"/>
      <c r="I180" s="635"/>
      <c r="J180" s="636"/>
      <c r="L180" s="30">
        <v>60</v>
      </c>
      <c r="M180" s="643" t="s">
        <v>369</v>
      </c>
      <c r="N180" s="644"/>
      <c r="O180" s="644"/>
      <c r="P180" s="644"/>
      <c r="Q180" s="645"/>
      <c r="S180" s="30">
        <v>60</v>
      </c>
      <c r="T180" s="652" t="s">
        <v>370</v>
      </c>
      <c r="U180" s="653"/>
      <c r="V180" s="653"/>
      <c r="W180" s="653"/>
      <c r="X180" s="654"/>
      <c r="Y180" s="661" t="s">
        <v>371</v>
      </c>
      <c r="AA180" s="30">
        <v>60</v>
      </c>
      <c r="AB180" s="664" t="s">
        <v>372</v>
      </c>
      <c r="AC180" s="665"/>
      <c r="AD180" s="665"/>
      <c r="AE180" s="665"/>
      <c r="AF180" s="666"/>
    </row>
    <row r="181" spans="1:32" ht="21" customHeight="1" x14ac:dyDescent="0.25">
      <c r="A181" s="31"/>
      <c r="B181" s="92"/>
      <c r="C181" s="42"/>
      <c r="D181" s="637"/>
      <c r="E181" s="638"/>
      <c r="F181" s="638"/>
      <c r="G181" s="638"/>
      <c r="H181" s="638"/>
      <c r="I181" s="638"/>
      <c r="J181" s="639"/>
      <c r="L181" s="31"/>
      <c r="M181" s="646"/>
      <c r="N181" s="647"/>
      <c r="O181" s="647"/>
      <c r="P181" s="647"/>
      <c r="Q181" s="648"/>
      <c r="S181" s="31"/>
      <c r="T181" s="655"/>
      <c r="U181" s="656"/>
      <c r="V181" s="656"/>
      <c r="W181" s="656"/>
      <c r="X181" s="657"/>
      <c r="Y181" s="662"/>
      <c r="Z181" s="29"/>
      <c r="AA181" s="31"/>
      <c r="AB181" s="667"/>
      <c r="AC181" s="668"/>
      <c r="AD181" s="668"/>
      <c r="AE181" s="668"/>
      <c r="AF181" s="669"/>
    </row>
    <row r="182" spans="1:32" ht="21" customHeight="1" x14ac:dyDescent="0.25">
      <c r="A182" s="32"/>
      <c r="B182" s="92"/>
      <c r="C182" s="42"/>
      <c r="D182" s="640"/>
      <c r="E182" s="641"/>
      <c r="F182" s="641"/>
      <c r="G182" s="641"/>
      <c r="H182" s="641"/>
      <c r="I182" s="641"/>
      <c r="J182" s="642"/>
      <c r="L182" s="32"/>
      <c r="M182" s="649"/>
      <c r="N182" s="650"/>
      <c r="O182" s="650"/>
      <c r="P182" s="650"/>
      <c r="Q182" s="651"/>
      <c r="S182" s="32"/>
      <c r="T182" s="658"/>
      <c r="U182" s="659"/>
      <c r="V182" s="659"/>
      <c r="W182" s="659"/>
      <c r="X182" s="660"/>
      <c r="Y182" s="663"/>
      <c r="Z182" s="29"/>
      <c r="AA182" s="32"/>
      <c r="AB182" s="670"/>
      <c r="AC182" s="671"/>
      <c r="AD182" s="671"/>
      <c r="AE182" s="671"/>
      <c r="AF182" s="672"/>
    </row>
    <row r="183" spans="1:32" ht="21" customHeight="1" x14ac:dyDescent="0.25">
      <c r="A183" s="30">
        <v>61</v>
      </c>
      <c r="B183" s="91" t="s">
        <v>39</v>
      </c>
      <c r="C183" s="26" t="s">
        <v>373</v>
      </c>
      <c r="D183" s="634" t="s">
        <v>374</v>
      </c>
      <c r="E183" s="635"/>
      <c r="F183" s="635"/>
      <c r="G183" s="635"/>
      <c r="H183" s="635"/>
      <c r="I183" s="635"/>
      <c r="J183" s="636"/>
      <c r="L183" s="30">
        <v>61</v>
      </c>
      <c r="M183" s="643" t="s">
        <v>375</v>
      </c>
      <c r="N183" s="644"/>
      <c r="O183" s="644"/>
      <c r="P183" s="644"/>
      <c r="Q183" s="645"/>
      <c r="S183" s="30">
        <v>61</v>
      </c>
      <c r="T183" s="652" t="s">
        <v>376</v>
      </c>
      <c r="U183" s="653"/>
      <c r="V183" s="653"/>
      <c r="W183" s="653"/>
      <c r="X183" s="654"/>
      <c r="Y183" s="661" t="s">
        <v>377</v>
      </c>
      <c r="AA183" s="30">
        <v>61</v>
      </c>
      <c r="AB183" s="664" t="s">
        <v>378</v>
      </c>
      <c r="AC183" s="665"/>
      <c r="AD183" s="665"/>
      <c r="AE183" s="665"/>
      <c r="AF183" s="666"/>
    </row>
    <row r="184" spans="1:32" ht="21" customHeight="1" x14ac:dyDescent="0.25">
      <c r="A184" s="31"/>
      <c r="B184" s="92"/>
      <c r="C184" s="42"/>
      <c r="D184" s="637"/>
      <c r="E184" s="638"/>
      <c r="F184" s="638"/>
      <c r="G184" s="638"/>
      <c r="H184" s="638"/>
      <c r="I184" s="638"/>
      <c r="J184" s="639"/>
      <c r="L184" s="31"/>
      <c r="M184" s="646"/>
      <c r="N184" s="647"/>
      <c r="O184" s="647"/>
      <c r="P184" s="647"/>
      <c r="Q184" s="648"/>
      <c r="S184" s="31"/>
      <c r="T184" s="655"/>
      <c r="U184" s="656"/>
      <c r="V184" s="656"/>
      <c r="W184" s="656"/>
      <c r="X184" s="657"/>
      <c r="Y184" s="662"/>
      <c r="Z184" s="29"/>
      <c r="AA184" s="31"/>
      <c r="AB184" s="667"/>
      <c r="AC184" s="668"/>
      <c r="AD184" s="668"/>
      <c r="AE184" s="668"/>
      <c r="AF184" s="669"/>
    </row>
    <row r="185" spans="1:32" ht="21" customHeight="1" x14ac:dyDescent="0.25">
      <c r="A185" s="32"/>
      <c r="B185" s="92"/>
      <c r="C185" s="42"/>
      <c r="D185" s="640"/>
      <c r="E185" s="641"/>
      <c r="F185" s="641"/>
      <c r="G185" s="641"/>
      <c r="H185" s="641"/>
      <c r="I185" s="641"/>
      <c r="J185" s="642"/>
      <c r="L185" s="32"/>
      <c r="M185" s="649"/>
      <c r="N185" s="650"/>
      <c r="O185" s="650"/>
      <c r="P185" s="650"/>
      <c r="Q185" s="651"/>
      <c r="S185" s="32"/>
      <c r="T185" s="658"/>
      <c r="U185" s="659"/>
      <c r="V185" s="659"/>
      <c r="W185" s="659"/>
      <c r="X185" s="660"/>
      <c r="Y185" s="663"/>
      <c r="Z185" s="29"/>
      <c r="AA185" s="32"/>
      <c r="AB185" s="670"/>
      <c r="AC185" s="671"/>
      <c r="AD185" s="671"/>
      <c r="AE185" s="671"/>
      <c r="AF185" s="672"/>
    </row>
    <row r="186" spans="1:32" ht="21" customHeight="1" x14ac:dyDescent="0.25">
      <c r="A186" s="30">
        <v>62</v>
      </c>
      <c r="B186" s="91" t="s">
        <v>39</v>
      </c>
      <c r="C186" s="26" t="s">
        <v>379</v>
      </c>
      <c r="D186" s="634" t="s">
        <v>380</v>
      </c>
      <c r="E186" s="635"/>
      <c r="F186" s="635"/>
      <c r="G186" s="635"/>
      <c r="H186" s="635"/>
      <c r="I186" s="635"/>
      <c r="J186" s="636"/>
      <c r="L186" s="30">
        <v>62</v>
      </c>
      <c r="M186" s="643" t="s">
        <v>381</v>
      </c>
      <c r="N186" s="644"/>
      <c r="O186" s="644"/>
      <c r="P186" s="644"/>
      <c r="Q186" s="645"/>
      <c r="S186" s="30">
        <v>62</v>
      </c>
      <c r="T186" s="652" t="s">
        <v>382</v>
      </c>
      <c r="U186" s="653"/>
      <c r="V186" s="653"/>
      <c r="W186" s="653"/>
      <c r="X186" s="654"/>
      <c r="Y186" s="661" t="s">
        <v>383</v>
      </c>
      <c r="AA186" s="30">
        <v>62</v>
      </c>
      <c r="AB186" s="664" t="s">
        <v>384</v>
      </c>
      <c r="AC186" s="665"/>
      <c r="AD186" s="665"/>
      <c r="AE186" s="665"/>
      <c r="AF186" s="666"/>
    </row>
    <row r="187" spans="1:32" ht="21" customHeight="1" x14ac:dyDescent="0.25">
      <c r="A187" s="31"/>
      <c r="B187" s="92"/>
      <c r="C187" s="42"/>
      <c r="D187" s="637"/>
      <c r="E187" s="638"/>
      <c r="F187" s="638"/>
      <c r="G187" s="638"/>
      <c r="H187" s="638"/>
      <c r="I187" s="638"/>
      <c r="J187" s="639"/>
      <c r="L187" s="31"/>
      <c r="M187" s="646"/>
      <c r="N187" s="647"/>
      <c r="O187" s="647"/>
      <c r="P187" s="647"/>
      <c r="Q187" s="648"/>
      <c r="S187" s="31"/>
      <c r="T187" s="655"/>
      <c r="U187" s="656"/>
      <c r="V187" s="656"/>
      <c r="W187" s="656"/>
      <c r="X187" s="657"/>
      <c r="Y187" s="662"/>
      <c r="Z187" s="29"/>
      <c r="AA187" s="31"/>
      <c r="AB187" s="667"/>
      <c r="AC187" s="668"/>
      <c r="AD187" s="668"/>
      <c r="AE187" s="668"/>
      <c r="AF187" s="669"/>
    </row>
    <row r="188" spans="1:32" ht="21" customHeight="1" x14ac:dyDescent="0.25">
      <c r="A188" s="32"/>
      <c r="B188" s="92"/>
      <c r="C188" s="42"/>
      <c r="D188" s="640"/>
      <c r="E188" s="641"/>
      <c r="F188" s="641"/>
      <c r="G188" s="641"/>
      <c r="H188" s="641"/>
      <c r="I188" s="641"/>
      <c r="J188" s="642"/>
      <c r="L188" s="32"/>
      <c r="M188" s="649"/>
      <c r="N188" s="650"/>
      <c r="O188" s="650"/>
      <c r="P188" s="650"/>
      <c r="Q188" s="651"/>
      <c r="S188" s="32"/>
      <c r="T188" s="658"/>
      <c r="U188" s="659"/>
      <c r="V188" s="659"/>
      <c r="W188" s="659"/>
      <c r="X188" s="660"/>
      <c r="Y188" s="663"/>
      <c r="Z188" s="29"/>
      <c r="AA188" s="32"/>
      <c r="AB188" s="670"/>
      <c r="AC188" s="671"/>
      <c r="AD188" s="671"/>
      <c r="AE188" s="671"/>
      <c r="AF188" s="672"/>
    </row>
    <row r="189" spans="1:32" ht="21" customHeight="1" x14ac:dyDescent="0.25">
      <c r="A189" s="30">
        <v>63</v>
      </c>
      <c r="B189" s="91" t="s">
        <v>39</v>
      </c>
      <c r="C189" s="26" t="s">
        <v>385</v>
      </c>
      <c r="D189" s="634" t="s">
        <v>386</v>
      </c>
      <c r="E189" s="635"/>
      <c r="F189" s="635"/>
      <c r="G189" s="635"/>
      <c r="H189" s="635"/>
      <c r="I189" s="635"/>
      <c r="J189" s="636"/>
      <c r="L189" s="30">
        <v>63</v>
      </c>
      <c r="M189" s="643" t="s">
        <v>387</v>
      </c>
      <c r="N189" s="644"/>
      <c r="O189" s="644"/>
      <c r="P189" s="644"/>
      <c r="Q189" s="645"/>
      <c r="S189" s="30">
        <v>63</v>
      </c>
      <c r="T189" s="652" t="s">
        <v>388</v>
      </c>
      <c r="U189" s="653"/>
      <c r="V189" s="653"/>
      <c r="W189" s="653"/>
      <c r="X189" s="654"/>
      <c r="Y189" s="661" t="s">
        <v>389</v>
      </c>
      <c r="AA189" s="30">
        <v>63</v>
      </c>
      <c r="AB189" s="664" t="s">
        <v>390</v>
      </c>
      <c r="AC189" s="665"/>
      <c r="AD189" s="665"/>
      <c r="AE189" s="665"/>
      <c r="AF189" s="666"/>
    </row>
    <row r="190" spans="1:32" ht="21" customHeight="1" x14ac:dyDescent="0.25">
      <c r="A190" s="31"/>
      <c r="B190" s="92"/>
      <c r="C190" s="42"/>
      <c r="D190" s="637"/>
      <c r="E190" s="638"/>
      <c r="F190" s="638"/>
      <c r="G190" s="638"/>
      <c r="H190" s="638"/>
      <c r="I190" s="638"/>
      <c r="J190" s="639"/>
      <c r="L190" s="31"/>
      <c r="M190" s="646"/>
      <c r="N190" s="647"/>
      <c r="O190" s="647"/>
      <c r="P190" s="647"/>
      <c r="Q190" s="648"/>
      <c r="S190" s="31"/>
      <c r="T190" s="655"/>
      <c r="U190" s="656"/>
      <c r="V190" s="656"/>
      <c r="W190" s="656"/>
      <c r="X190" s="657"/>
      <c r="Y190" s="662"/>
      <c r="Z190" s="29"/>
      <c r="AA190" s="31"/>
      <c r="AB190" s="667"/>
      <c r="AC190" s="668"/>
      <c r="AD190" s="668"/>
      <c r="AE190" s="668"/>
      <c r="AF190" s="669"/>
    </row>
    <row r="191" spans="1:32" ht="21" customHeight="1" x14ac:dyDescent="0.25">
      <c r="A191" s="32"/>
      <c r="B191" s="92"/>
      <c r="C191" s="42"/>
      <c r="D191" s="640"/>
      <c r="E191" s="641"/>
      <c r="F191" s="641"/>
      <c r="G191" s="641"/>
      <c r="H191" s="641"/>
      <c r="I191" s="641"/>
      <c r="J191" s="642"/>
      <c r="L191" s="32"/>
      <c r="M191" s="649"/>
      <c r="N191" s="650"/>
      <c r="O191" s="650"/>
      <c r="P191" s="650"/>
      <c r="Q191" s="651"/>
      <c r="S191" s="32"/>
      <c r="T191" s="658"/>
      <c r="U191" s="659"/>
      <c r="V191" s="659"/>
      <c r="W191" s="659"/>
      <c r="X191" s="660"/>
      <c r="Y191" s="663"/>
      <c r="Z191" s="29"/>
      <c r="AA191" s="32"/>
      <c r="AB191" s="670"/>
      <c r="AC191" s="671"/>
      <c r="AD191" s="671"/>
      <c r="AE191" s="671"/>
      <c r="AF191" s="672"/>
    </row>
    <row r="192" spans="1:32" ht="21" customHeight="1" x14ac:dyDescent="0.25">
      <c r="A192" s="30">
        <v>64</v>
      </c>
      <c r="B192" s="91" t="s">
        <v>39</v>
      </c>
      <c r="C192" s="26" t="s">
        <v>391</v>
      </c>
      <c r="D192" s="634" t="s">
        <v>392</v>
      </c>
      <c r="E192" s="635"/>
      <c r="F192" s="635"/>
      <c r="G192" s="635"/>
      <c r="H192" s="635"/>
      <c r="I192" s="635"/>
      <c r="J192" s="636"/>
      <c r="L192" s="30">
        <v>64</v>
      </c>
      <c r="M192" s="643" t="s">
        <v>393</v>
      </c>
      <c r="N192" s="644"/>
      <c r="O192" s="644"/>
      <c r="P192" s="644"/>
      <c r="Q192" s="645"/>
      <c r="S192" s="30">
        <v>64</v>
      </c>
      <c r="T192" s="652" t="s">
        <v>394</v>
      </c>
      <c r="U192" s="653"/>
      <c r="V192" s="653"/>
      <c r="W192" s="653"/>
      <c r="X192" s="654"/>
      <c r="Y192" s="661" t="s">
        <v>395</v>
      </c>
      <c r="AA192" s="30">
        <v>64</v>
      </c>
      <c r="AB192" s="664" t="s">
        <v>396</v>
      </c>
      <c r="AC192" s="665"/>
      <c r="AD192" s="665"/>
      <c r="AE192" s="665"/>
      <c r="AF192" s="666"/>
    </row>
    <row r="193" spans="1:32" ht="21" customHeight="1" x14ac:dyDescent="0.25">
      <c r="A193" s="31"/>
      <c r="B193" s="92"/>
      <c r="C193" s="42"/>
      <c r="D193" s="637"/>
      <c r="E193" s="638"/>
      <c r="F193" s="638"/>
      <c r="G193" s="638"/>
      <c r="H193" s="638"/>
      <c r="I193" s="638"/>
      <c r="J193" s="639"/>
      <c r="L193" s="31"/>
      <c r="M193" s="646"/>
      <c r="N193" s="647"/>
      <c r="O193" s="647"/>
      <c r="P193" s="647"/>
      <c r="Q193" s="648"/>
      <c r="S193" s="31"/>
      <c r="T193" s="655"/>
      <c r="U193" s="656"/>
      <c r="V193" s="656"/>
      <c r="W193" s="656"/>
      <c r="X193" s="657"/>
      <c r="Y193" s="662"/>
      <c r="Z193" s="29"/>
      <c r="AA193" s="31"/>
      <c r="AB193" s="667"/>
      <c r="AC193" s="668"/>
      <c r="AD193" s="668"/>
      <c r="AE193" s="668"/>
      <c r="AF193" s="669"/>
    </row>
    <row r="194" spans="1:32" ht="21" customHeight="1" x14ac:dyDescent="0.25">
      <c r="A194" s="32"/>
      <c r="B194" s="92"/>
      <c r="C194" s="42"/>
      <c r="D194" s="640"/>
      <c r="E194" s="641"/>
      <c r="F194" s="641"/>
      <c r="G194" s="641"/>
      <c r="H194" s="641"/>
      <c r="I194" s="641"/>
      <c r="J194" s="642"/>
      <c r="L194" s="32"/>
      <c r="M194" s="649"/>
      <c r="N194" s="650"/>
      <c r="O194" s="650"/>
      <c r="P194" s="650"/>
      <c r="Q194" s="651"/>
      <c r="S194" s="32"/>
      <c r="T194" s="658"/>
      <c r="U194" s="659"/>
      <c r="V194" s="659"/>
      <c r="W194" s="659"/>
      <c r="X194" s="660"/>
      <c r="Y194" s="663"/>
      <c r="Z194" s="29"/>
      <c r="AA194" s="32"/>
      <c r="AB194" s="670"/>
      <c r="AC194" s="671"/>
      <c r="AD194" s="671"/>
      <c r="AE194" s="671"/>
      <c r="AF194" s="672"/>
    </row>
    <row r="195" spans="1:32" ht="21" customHeight="1" x14ac:dyDescent="0.25">
      <c r="A195" s="30">
        <v>65</v>
      </c>
      <c r="B195" s="91" t="s">
        <v>39</v>
      </c>
      <c r="C195" s="26" t="s">
        <v>397</v>
      </c>
      <c r="D195" s="634" t="s">
        <v>398</v>
      </c>
      <c r="E195" s="635"/>
      <c r="F195" s="635"/>
      <c r="G195" s="635"/>
      <c r="H195" s="635"/>
      <c r="I195" s="635"/>
      <c r="J195" s="636"/>
      <c r="L195" s="30">
        <v>65</v>
      </c>
      <c r="M195" s="643" t="s">
        <v>399</v>
      </c>
      <c r="N195" s="644"/>
      <c r="O195" s="644"/>
      <c r="P195" s="644"/>
      <c r="Q195" s="645"/>
      <c r="S195" s="30">
        <v>65</v>
      </c>
      <c r="T195" s="652" t="s">
        <v>400</v>
      </c>
      <c r="U195" s="653"/>
      <c r="V195" s="653"/>
      <c r="W195" s="653"/>
      <c r="X195" s="654"/>
      <c r="Y195" s="661" t="s">
        <v>401</v>
      </c>
      <c r="AA195" s="30">
        <v>65</v>
      </c>
      <c r="AB195" s="664" t="s">
        <v>402</v>
      </c>
      <c r="AC195" s="665"/>
      <c r="AD195" s="665"/>
      <c r="AE195" s="665"/>
      <c r="AF195" s="666"/>
    </row>
    <row r="196" spans="1:32" ht="21" customHeight="1" x14ac:dyDescent="0.25">
      <c r="A196" s="31"/>
      <c r="B196" s="92"/>
      <c r="C196" s="42"/>
      <c r="D196" s="637"/>
      <c r="E196" s="638"/>
      <c r="F196" s="638"/>
      <c r="G196" s="638"/>
      <c r="H196" s="638"/>
      <c r="I196" s="638"/>
      <c r="J196" s="639"/>
      <c r="L196" s="31"/>
      <c r="M196" s="646"/>
      <c r="N196" s="647"/>
      <c r="O196" s="647"/>
      <c r="P196" s="647"/>
      <c r="Q196" s="648"/>
      <c r="S196" s="31"/>
      <c r="T196" s="655"/>
      <c r="U196" s="656"/>
      <c r="V196" s="656"/>
      <c r="W196" s="656"/>
      <c r="X196" s="657"/>
      <c r="Y196" s="662"/>
      <c r="Z196" s="29"/>
      <c r="AA196" s="31"/>
      <c r="AB196" s="667"/>
      <c r="AC196" s="668"/>
      <c r="AD196" s="668"/>
      <c r="AE196" s="668"/>
      <c r="AF196" s="669"/>
    </row>
    <row r="197" spans="1:32" ht="21" customHeight="1" x14ac:dyDescent="0.25">
      <c r="A197" s="32"/>
      <c r="B197" s="92"/>
      <c r="C197" s="42"/>
      <c r="D197" s="640"/>
      <c r="E197" s="641"/>
      <c r="F197" s="641"/>
      <c r="G197" s="641"/>
      <c r="H197" s="641"/>
      <c r="I197" s="641"/>
      <c r="J197" s="642"/>
      <c r="L197" s="32"/>
      <c r="M197" s="649"/>
      <c r="N197" s="650"/>
      <c r="O197" s="650"/>
      <c r="P197" s="650"/>
      <c r="Q197" s="651"/>
      <c r="S197" s="32"/>
      <c r="T197" s="658"/>
      <c r="U197" s="659"/>
      <c r="V197" s="659"/>
      <c r="W197" s="659"/>
      <c r="X197" s="660"/>
      <c r="Y197" s="663"/>
      <c r="Z197" s="29"/>
      <c r="AA197" s="32"/>
      <c r="AB197" s="670"/>
      <c r="AC197" s="671"/>
      <c r="AD197" s="671"/>
      <c r="AE197" s="671"/>
      <c r="AF197" s="672"/>
    </row>
    <row r="198" spans="1:32" ht="21" customHeight="1" x14ac:dyDescent="0.25">
      <c r="A198" s="30">
        <v>66</v>
      </c>
      <c r="B198" s="91" t="s">
        <v>39</v>
      </c>
      <c r="C198" s="26" t="s">
        <v>403</v>
      </c>
      <c r="D198" s="634" t="s">
        <v>404</v>
      </c>
      <c r="E198" s="635"/>
      <c r="F198" s="635"/>
      <c r="G198" s="635"/>
      <c r="H198" s="635"/>
      <c r="I198" s="635"/>
      <c r="J198" s="636"/>
      <c r="L198" s="30">
        <v>66</v>
      </c>
      <c r="M198" s="643" t="s">
        <v>405</v>
      </c>
      <c r="N198" s="644"/>
      <c r="O198" s="644"/>
      <c r="P198" s="644"/>
      <c r="Q198" s="645"/>
      <c r="S198" s="30">
        <v>66</v>
      </c>
      <c r="T198" s="652" t="s">
        <v>406</v>
      </c>
      <c r="U198" s="653"/>
      <c r="V198" s="653"/>
      <c r="W198" s="653"/>
      <c r="X198" s="654"/>
      <c r="Y198" s="661" t="s">
        <v>407</v>
      </c>
      <c r="AA198" s="30">
        <v>66</v>
      </c>
      <c r="AB198" s="664" t="s">
        <v>408</v>
      </c>
      <c r="AC198" s="665"/>
      <c r="AD198" s="665"/>
      <c r="AE198" s="665"/>
      <c r="AF198" s="666"/>
    </row>
    <row r="199" spans="1:32" ht="21" customHeight="1" x14ac:dyDescent="0.25">
      <c r="A199" s="31"/>
      <c r="B199" s="92"/>
      <c r="C199" s="42"/>
      <c r="D199" s="637"/>
      <c r="E199" s="638"/>
      <c r="F199" s="638"/>
      <c r="G199" s="638"/>
      <c r="H199" s="638"/>
      <c r="I199" s="638"/>
      <c r="J199" s="639"/>
      <c r="L199" s="31"/>
      <c r="M199" s="646"/>
      <c r="N199" s="647"/>
      <c r="O199" s="647"/>
      <c r="P199" s="647"/>
      <c r="Q199" s="648"/>
      <c r="S199" s="31"/>
      <c r="T199" s="655"/>
      <c r="U199" s="656"/>
      <c r="V199" s="656"/>
      <c r="W199" s="656"/>
      <c r="X199" s="657"/>
      <c r="Y199" s="662"/>
      <c r="Z199" s="29"/>
      <c r="AA199" s="31"/>
      <c r="AB199" s="667"/>
      <c r="AC199" s="668"/>
      <c r="AD199" s="668"/>
      <c r="AE199" s="668"/>
      <c r="AF199" s="669"/>
    </row>
    <row r="200" spans="1:32" ht="21" customHeight="1" x14ac:dyDescent="0.25">
      <c r="A200" s="32"/>
      <c r="B200" s="92"/>
      <c r="C200" s="42"/>
      <c r="D200" s="640"/>
      <c r="E200" s="641"/>
      <c r="F200" s="641"/>
      <c r="G200" s="641"/>
      <c r="H200" s="641"/>
      <c r="I200" s="641"/>
      <c r="J200" s="642"/>
      <c r="L200" s="32"/>
      <c r="M200" s="649"/>
      <c r="N200" s="650"/>
      <c r="O200" s="650"/>
      <c r="P200" s="650"/>
      <c r="Q200" s="651"/>
      <c r="S200" s="32"/>
      <c r="T200" s="658"/>
      <c r="U200" s="659"/>
      <c r="V200" s="659"/>
      <c r="W200" s="659"/>
      <c r="X200" s="660"/>
      <c r="Y200" s="663"/>
      <c r="Z200" s="29"/>
      <c r="AA200" s="32"/>
      <c r="AB200" s="670"/>
      <c r="AC200" s="671"/>
      <c r="AD200" s="671"/>
      <c r="AE200" s="671"/>
      <c r="AF200" s="672"/>
    </row>
    <row r="201" spans="1:32" ht="21" customHeight="1" x14ac:dyDescent="0.25">
      <c r="A201" s="30">
        <v>67</v>
      </c>
      <c r="B201" s="91" t="s">
        <v>39</v>
      </c>
      <c r="C201" s="26" t="s">
        <v>409</v>
      </c>
      <c r="D201" s="634" t="s">
        <v>410</v>
      </c>
      <c r="E201" s="635"/>
      <c r="F201" s="635"/>
      <c r="G201" s="635"/>
      <c r="H201" s="635"/>
      <c r="I201" s="635"/>
      <c r="J201" s="636"/>
      <c r="L201" s="30">
        <v>67</v>
      </c>
      <c r="M201" s="643" t="s">
        <v>411</v>
      </c>
      <c r="N201" s="644"/>
      <c r="O201" s="644"/>
      <c r="P201" s="644"/>
      <c r="Q201" s="645"/>
      <c r="S201" s="30">
        <v>67</v>
      </c>
      <c r="T201" s="652" t="s">
        <v>412</v>
      </c>
      <c r="U201" s="653"/>
      <c r="V201" s="653"/>
      <c r="W201" s="653"/>
      <c r="X201" s="654"/>
      <c r="Y201" s="661" t="s">
        <v>413</v>
      </c>
      <c r="AA201" s="30">
        <v>67</v>
      </c>
      <c r="AB201" s="664" t="s">
        <v>414</v>
      </c>
      <c r="AC201" s="665"/>
      <c r="AD201" s="665"/>
      <c r="AE201" s="665"/>
      <c r="AF201" s="666"/>
    </row>
    <row r="202" spans="1:32" ht="21" customHeight="1" x14ac:dyDescent="0.25">
      <c r="A202" s="31"/>
      <c r="B202" s="92"/>
      <c r="C202" s="42"/>
      <c r="D202" s="637"/>
      <c r="E202" s="638"/>
      <c r="F202" s="638"/>
      <c r="G202" s="638"/>
      <c r="H202" s="638"/>
      <c r="I202" s="638"/>
      <c r="J202" s="639"/>
      <c r="L202" s="31"/>
      <c r="M202" s="646"/>
      <c r="N202" s="647"/>
      <c r="O202" s="647"/>
      <c r="P202" s="647"/>
      <c r="Q202" s="648"/>
      <c r="S202" s="31"/>
      <c r="T202" s="655"/>
      <c r="U202" s="656"/>
      <c r="V202" s="656"/>
      <c r="W202" s="656"/>
      <c r="X202" s="657"/>
      <c r="Y202" s="662"/>
      <c r="Z202" s="29"/>
      <c r="AA202" s="31"/>
      <c r="AB202" s="667"/>
      <c r="AC202" s="668"/>
      <c r="AD202" s="668"/>
      <c r="AE202" s="668"/>
      <c r="AF202" s="669"/>
    </row>
    <row r="203" spans="1:32" ht="21" customHeight="1" x14ac:dyDescent="0.25">
      <c r="A203" s="32"/>
      <c r="B203" s="92"/>
      <c r="C203" s="42"/>
      <c r="D203" s="640"/>
      <c r="E203" s="641"/>
      <c r="F203" s="641"/>
      <c r="G203" s="641"/>
      <c r="H203" s="641"/>
      <c r="I203" s="641"/>
      <c r="J203" s="642"/>
      <c r="L203" s="32"/>
      <c r="M203" s="649"/>
      <c r="N203" s="650"/>
      <c r="O203" s="650"/>
      <c r="P203" s="650"/>
      <c r="Q203" s="651"/>
      <c r="S203" s="32"/>
      <c r="T203" s="658"/>
      <c r="U203" s="659"/>
      <c r="V203" s="659"/>
      <c r="W203" s="659"/>
      <c r="X203" s="660"/>
      <c r="Y203" s="663"/>
      <c r="Z203" s="29"/>
      <c r="AA203" s="32"/>
      <c r="AB203" s="670"/>
      <c r="AC203" s="671"/>
      <c r="AD203" s="671"/>
      <c r="AE203" s="671"/>
      <c r="AF203" s="672"/>
    </row>
    <row r="204" spans="1:32" ht="21" customHeight="1" x14ac:dyDescent="0.25">
      <c r="A204" s="30">
        <v>68</v>
      </c>
      <c r="B204" s="91" t="s">
        <v>39</v>
      </c>
      <c r="C204" s="26" t="s">
        <v>415</v>
      </c>
      <c r="D204" s="634" t="s">
        <v>416</v>
      </c>
      <c r="E204" s="635"/>
      <c r="F204" s="635"/>
      <c r="G204" s="635"/>
      <c r="H204" s="635"/>
      <c r="I204" s="635"/>
      <c r="J204" s="636"/>
      <c r="L204" s="30">
        <v>68</v>
      </c>
      <c r="M204" s="643" t="s">
        <v>417</v>
      </c>
      <c r="N204" s="644"/>
      <c r="O204" s="644"/>
      <c r="P204" s="644"/>
      <c r="Q204" s="645"/>
      <c r="S204" s="30">
        <v>68</v>
      </c>
      <c r="T204" s="652" t="s">
        <v>418</v>
      </c>
      <c r="U204" s="653"/>
      <c r="V204" s="653"/>
      <c r="W204" s="653"/>
      <c r="X204" s="654"/>
      <c r="Y204" s="661" t="s">
        <v>419</v>
      </c>
      <c r="AA204" s="30">
        <v>68</v>
      </c>
      <c r="AB204" s="664" t="s">
        <v>420</v>
      </c>
      <c r="AC204" s="665"/>
      <c r="AD204" s="665"/>
      <c r="AE204" s="665"/>
      <c r="AF204" s="666"/>
    </row>
    <row r="205" spans="1:32" ht="21" customHeight="1" x14ac:dyDescent="0.25">
      <c r="A205" s="31"/>
      <c r="B205" s="92"/>
      <c r="C205" s="42"/>
      <c r="D205" s="637"/>
      <c r="E205" s="638"/>
      <c r="F205" s="638"/>
      <c r="G205" s="638"/>
      <c r="H205" s="638"/>
      <c r="I205" s="638"/>
      <c r="J205" s="639"/>
      <c r="L205" s="31"/>
      <c r="M205" s="646"/>
      <c r="N205" s="647"/>
      <c r="O205" s="647"/>
      <c r="P205" s="647"/>
      <c r="Q205" s="648"/>
      <c r="S205" s="31"/>
      <c r="T205" s="655"/>
      <c r="U205" s="656"/>
      <c r="V205" s="656"/>
      <c r="W205" s="656"/>
      <c r="X205" s="657"/>
      <c r="Y205" s="662"/>
      <c r="Z205" s="29"/>
      <c r="AA205" s="31"/>
      <c r="AB205" s="667"/>
      <c r="AC205" s="668"/>
      <c r="AD205" s="668"/>
      <c r="AE205" s="668"/>
      <c r="AF205" s="669"/>
    </row>
    <row r="206" spans="1:32" ht="21" customHeight="1" x14ac:dyDescent="0.25">
      <c r="A206" s="32"/>
      <c r="B206" s="92"/>
      <c r="C206" s="42"/>
      <c r="D206" s="640"/>
      <c r="E206" s="641"/>
      <c r="F206" s="641"/>
      <c r="G206" s="641"/>
      <c r="H206" s="641"/>
      <c r="I206" s="641"/>
      <c r="J206" s="642"/>
      <c r="L206" s="32"/>
      <c r="M206" s="649"/>
      <c r="N206" s="650"/>
      <c r="O206" s="650"/>
      <c r="P206" s="650"/>
      <c r="Q206" s="651"/>
      <c r="S206" s="32"/>
      <c r="T206" s="658"/>
      <c r="U206" s="659"/>
      <c r="V206" s="659"/>
      <c r="W206" s="659"/>
      <c r="X206" s="660"/>
      <c r="Y206" s="663"/>
      <c r="Z206" s="29"/>
      <c r="AA206" s="32"/>
      <c r="AB206" s="670"/>
      <c r="AC206" s="671"/>
      <c r="AD206" s="671"/>
      <c r="AE206" s="671"/>
      <c r="AF206" s="672"/>
    </row>
    <row r="207" spans="1:32" ht="21" customHeight="1" x14ac:dyDescent="0.25">
      <c r="A207" s="30">
        <v>69</v>
      </c>
      <c r="B207" s="91" t="s">
        <v>39</v>
      </c>
      <c r="C207" s="26" t="s">
        <v>421</v>
      </c>
      <c r="D207" s="634" t="s">
        <v>422</v>
      </c>
      <c r="E207" s="635"/>
      <c r="F207" s="635"/>
      <c r="G207" s="635"/>
      <c r="H207" s="635"/>
      <c r="I207" s="635"/>
      <c r="J207" s="636"/>
      <c r="L207" s="30">
        <v>69</v>
      </c>
      <c r="M207" s="643" t="s">
        <v>423</v>
      </c>
      <c r="N207" s="644"/>
      <c r="O207" s="644"/>
      <c r="P207" s="644"/>
      <c r="Q207" s="645"/>
      <c r="S207" s="30">
        <v>69</v>
      </c>
      <c r="T207" s="652" t="s">
        <v>424</v>
      </c>
      <c r="U207" s="653"/>
      <c r="V207" s="653"/>
      <c r="W207" s="653"/>
      <c r="X207" s="654"/>
      <c r="Y207" s="661" t="s">
        <v>425</v>
      </c>
      <c r="AA207" s="30">
        <v>69</v>
      </c>
      <c r="AB207" s="664" t="s">
        <v>426</v>
      </c>
      <c r="AC207" s="665"/>
      <c r="AD207" s="665"/>
      <c r="AE207" s="665"/>
      <c r="AF207" s="666"/>
    </row>
    <row r="208" spans="1:32" ht="21" customHeight="1" x14ac:dyDescent="0.25">
      <c r="A208" s="31"/>
      <c r="B208" s="92"/>
      <c r="C208" s="42"/>
      <c r="D208" s="637"/>
      <c r="E208" s="638"/>
      <c r="F208" s="638"/>
      <c r="G208" s="638"/>
      <c r="H208" s="638"/>
      <c r="I208" s="638"/>
      <c r="J208" s="639"/>
      <c r="L208" s="31"/>
      <c r="M208" s="646"/>
      <c r="N208" s="647"/>
      <c r="O208" s="647"/>
      <c r="P208" s="647"/>
      <c r="Q208" s="648"/>
      <c r="S208" s="31"/>
      <c r="T208" s="655"/>
      <c r="U208" s="656"/>
      <c r="V208" s="656"/>
      <c r="W208" s="656"/>
      <c r="X208" s="657"/>
      <c r="Y208" s="662"/>
      <c r="Z208" s="29"/>
      <c r="AA208" s="31"/>
      <c r="AB208" s="667"/>
      <c r="AC208" s="668"/>
      <c r="AD208" s="668"/>
      <c r="AE208" s="668"/>
      <c r="AF208" s="669"/>
    </row>
    <row r="209" spans="1:32" ht="21" customHeight="1" x14ac:dyDescent="0.25">
      <c r="A209" s="32"/>
      <c r="B209" s="92"/>
      <c r="C209" s="42"/>
      <c r="D209" s="640"/>
      <c r="E209" s="641"/>
      <c r="F209" s="641"/>
      <c r="G209" s="641"/>
      <c r="H209" s="641"/>
      <c r="I209" s="641"/>
      <c r="J209" s="642"/>
      <c r="L209" s="32"/>
      <c r="M209" s="649"/>
      <c r="N209" s="650"/>
      <c r="O209" s="650"/>
      <c r="P209" s="650"/>
      <c r="Q209" s="651"/>
      <c r="S209" s="32"/>
      <c r="T209" s="658"/>
      <c r="U209" s="659"/>
      <c r="V209" s="659"/>
      <c r="W209" s="659"/>
      <c r="X209" s="660"/>
      <c r="Y209" s="663"/>
      <c r="Z209" s="29"/>
      <c r="AA209" s="32"/>
      <c r="AB209" s="670"/>
      <c r="AC209" s="671"/>
      <c r="AD209" s="671"/>
      <c r="AE209" s="671"/>
      <c r="AF209" s="672"/>
    </row>
    <row r="210" spans="1:32" ht="21" customHeight="1" x14ac:dyDescent="0.25">
      <c r="A210" s="30">
        <v>70</v>
      </c>
      <c r="B210" s="91" t="s">
        <v>39</v>
      </c>
      <c r="C210" s="26" t="s">
        <v>427</v>
      </c>
      <c r="D210" s="634" t="s">
        <v>428</v>
      </c>
      <c r="E210" s="635"/>
      <c r="F210" s="635"/>
      <c r="G210" s="635"/>
      <c r="H210" s="635"/>
      <c r="I210" s="635"/>
      <c r="J210" s="636"/>
      <c r="L210" s="30">
        <v>70</v>
      </c>
      <c r="M210" s="643" t="s">
        <v>429</v>
      </c>
      <c r="N210" s="644"/>
      <c r="O210" s="644"/>
      <c r="P210" s="644"/>
      <c r="Q210" s="645"/>
      <c r="S210" s="30">
        <v>70</v>
      </c>
      <c r="T210" s="652" t="s">
        <v>430</v>
      </c>
      <c r="U210" s="653"/>
      <c r="V210" s="653"/>
      <c r="W210" s="653"/>
      <c r="X210" s="654"/>
      <c r="Y210" s="661" t="s">
        <v>431</v>
      </c>
      <c r="AA210" s="30">
        <v>70</v>
      </c>
      <c r="AB210" s="664" t="s">
        <v>432</v>
      </c>
      <c r="AC210" s="665"/>
      <c r="AD210" s="665"/>
      <c r="AE210" s="665"/>
      <c r="AF210" s="666"/>
    </row>
    <row r="211" spans="1:32" ht="21" customHeight="1" x14ac:dyDescent="0.25">
      <c r="A211" s="31"/>
      <c r="B211" s="92"/>
      <c r="C211" s="42"/>
      <c r="D211" s="637"/>
      <c r="E211" s="638"/>
      <c r="F211" s="638"/>
      <c r="G211" s="638"/>
      <c r="H211" s="638"/>
      <c r="I211" s="638"/>
      <c r="J211" s="639"/>
      <c r="L211" s="31"/>
      <c r="M211" s="646"/>
      <c r="N211" s="647"/>
      <c r="O211" s="647"/>
      <c r="P211" s="647"/>
      <c r="Q211" s="648"/>
      <c r="S211" s="31"/>
      <c r="T211" s="655"/>
      <c r="U211" s="656"/>
      <c r="V211" s="656"/>
      <c r="W211" s="656"/>
      <c r="X211" s="657"/>
      <c r="Y211" s="662"/>
      <c r="Z211" s="29"/>
      <c r="AA211" s="31"/>
      <c r="AB211" s="667"/>
      <c r="AC211" s="668"/>
      <c r="AD211" s="668"/>
      <c r="AE211" s="668"/>
      <c r="AF211" s="669"/>
    </row>
    <row r="212" spans="1:32" ht="21" customHeight="1" x14ac:dyDescent="0.25">
      <c r="A212" s="32"/>
      <c r="B212" s="92"/>
      <c r="C212" s="42"/>
      <c r="D212" s="640"/>
      <c r="E212" s="641"/>
      <c r="F212" s="641"/>
      <c r="G212" s="641"/>
      <c r="H212" s="641"/>
      <c r="I212" s="641"/>
      <c r="J212" s="642"/>
      <c r="L212" s="32"/>
      <c r="M212" s="649"/>
      <c r="N212" s="650"/>
      <c r="O212" s="650"/>
      <c r="P212" s="650"/>
      <c r="Q212" s="651"/>
      <c r="S212" s="32"/>
      <c r="T212" s="658"/>
      <c r="U212" s="659"/>
      <c r="V212" s="659"/>
      <c r="W212" s="659"/>
      <c r="X212" s="660"/>
      <c r="Y212" s="663"/>
      <c r="Z212" s="29"/>
      <c r="AA212" s="32"/>
      <c r="AB212" s="670"/>
      <c r="AC212" s="671"/>
      <c r="AD212" s="671"/>
      <c r="AE212" s="671"/>
      <c r="AF212" s="672"/>
    </row>
    <row r="213" spans="1:32" ht="21" customHeight="1" x14ac:dyDescent="0.25">
      <c r="A213" s="30">
        <v>71</v>
      </c>
      <c r="B213" s="91" t="s">
        <v>39</v>
      </c>
      <c r="C213" s="26" t="s">
        <v>427</v>
      </c>
      <c r="D213" s="634" t="s">
        <v>433</v>
      </c>
      <c r="E213" s="635"/>
      <c r="F213" s="635"/>
      <c r="G213" s="635"/>
      <c r="H213" s="635"/>
      <c r="I213" s="635"/>
      <c r="J213" s="636"/>
      <c r="L213" s="30">
        <v>71</v>
      </c>
      <c r="M213" s="643" t="s">
        <v>434</v>
      </c>
      <c r="N213" s="644"/>
      <c r="O213" s="644"/>
      <c r="P213" s="644"/>
      <c r="Q213" s="645"/>
      <c r="S213" s="30">
        <v>71</v>
      </c>
      <c r="T213" s="652" t="s">
        <v>430</v>
      </c>
      <c r="U213" s="653"/>
      <c r="V213" s="653"/>
      <c r="W213" s="653"/>
      <c r="X213" s="654"/>
      <c r="Y213" s="661" t="s">
        <v>435</v>
      </c>
      <c r="AA213" s="30">
        <v>71</v>
      </c>
      <c r="AB213" s="664" t="s">
        <v>436</v>
      </c>
      <c r="AC213" s="665"/>
      <c r="AD213" s="665"/>
      <c r="AE213" s="665"/>
      <c r="AF213" s="666"/>
    </row>
    <row r="214" spans="1:32" ht="21" customHeight="1" x14ac:dyDescent="0.25">
      <c r="A214" s="31"/>
      <c r="B214" s="92"/>
      <c r="C214" s="42"/>
      <c r="D214" s="637"/>
      <c r="E214" s="638"/>
      <c r="F214" s="638"/>
      <c r="G214" s="638"/>
      <c r="H214" s="638"/>
      <c r="I214" s="638"/>
      <c r="J214" s="639"/>
      <c r="L214" s="31"/>
      <c r="M214" s="646"/>
      <c r="N214" s="647"/>
      <c r="O214" s="647"/>
      <c r="P214" s="647"/>
      <c r="Q214" s="648"/>
      <c r="S214" s="31"/>
      <c r="T214" s="655"/>
      <c r="U214" s="656"/>
      <c r="V214" s="656"/>
      <c r="W214" s="656"/>
      <c r="X214" s="657"/>
      <c r="Y214" s="662"/>
      <c r="Z214" s="29"/>
      <c r="AA214" s="31"/>
      <c r="AB214" s="667"/>
      <c r="AC214" s="668"/>
      <c r="AD214" s="668"/>
      <c r="AE214" s="668"/>
      <c r="AF214" s="669"/>
    </row>
    <row r="215" spans="1:32" ht="21" customHeight="1" x14ac:dyDescent="0.25">
      <c r="A215" s="32"/>
      <c r="B215" s="92"/>
      <c r="C215" s="42"/>
      <c r="D215" s="640"/>
      <c r="E215" s="641"/>
      <c r="F215" s="641"/>
      <c r="G215" s="641"/>
      <c r="H215" s="641"/>
      <c r="I215" s="641"/>
      <c r="J215" s="642"/>
      <c r="L215" s="32"/>
      <c r="M215" s="649"/>
      <c r="N215" s="650"/>
      <c r="O215" s="650"/>
      <c r="P215" s="650"/>
      <c r="Q215" s="651"/>
      <c r="S215" s="32"/>
      <c r="T215" s="658"/>
      <c r="U215" s="659"/>
      <c r="V215" s="659"/>
      <c r="W215" s="659"/>
      <c r="X215" s="660"/>
      <c r="Y215" s="663"/>
      <c r="Z215" s="29"/>
      <c r="AA215" s="32"/>
      <c r="AB215" s="670"/>
      <c r="AC215" s="671"/>
      <c r="AD215" s="671"/>
      <c r="AE215" s="671"/>
      <c r="AF215" s="672"/>
    </row>
    <row r="216" spans="1:32" ht="21" customHeight="1" x14ac:dyDescent="0.25">
      <c r="A216" s="30">
        <v>72</v>
      </c>
      <c r="B216" s="91" t="s">
        <v>39</v>
      </c>
      <c r="C216" s="26" t="s">
        <v>437</v>
      </c>
      <c r="D216" s="634" t="s">
        <v>438</v>
      </c>
      <c r="E216" s="635"/>
      <c r="F216" s="635"/>
      <c r="G216" s="635"/>
      <c r="H216" s="635"/>
      <c r="I216" s="635"/>
      <c r="J216" s="636"/>
      <c r="L216" s="30">
        <v>72</v>
      </c>
      <c r="M216" s="643" t="s">
        <v>439</v>
      </c>
      <c r="N216" s="644"/>
      <c r="O216" s="644"/>
      <c r="P216" s="644"/>
      <c r="Q216" s="645"/>
      <c r="S216" s="30">
        <v>72</v>
      </c>
      <c r="T216" s="652" t="s">
        <v>440</v>
      </c>
      <c r="U216" s="653"/>
      <c r="V216" s="653"/>
      <c r="W216" s="653"/>
      <c r="X216" s="654"/>
      <c r="Y216" s="661" t="s">
        <v>441</v>
      </c>
      <c r="AA216" s="30">
        <v>72</v>
      </c>
      <c r="AB216" s="664" t="s">
        <v>442</v>
      </c>
      <c r="AC216" s="665"/>
      <c r="AD216" s="665"/>
      <c r="AE216" s="665"/>
      <c r="AF216" s="666"/>
    </row>
    <row r="217" spans="1:32" ht="21" customHeight="1" x14ac:dyDescent="0.25">
      <c r="A217" s="31"/>
      <c r="B217" s="92"/>
      <c r="C217" s="42"/>
      <c r="D217" s="637"/>
      <c r="E217" s="638"/>
      <c r="F217" s="638"/>
      <c r="G217" s="638"/>
      <c r="H217" s="638"/>
      <c r="I217" s="638"/>
      <c r="J217" s="639"/>
      <c r="L217" s="31"/>
      <c r="M217" s="646"/>
      <c r="N217" s="647"/>
      <c r="O217" s="647"/>
      <c r="P217" s="647"/>
      <c r="Q217" s="648"/>
      <c r="S217" s="31"/>
      <c r="T217" s="655"/>
      <c r="U217" s="656"/>
      <c r="V217" s="656"/>
      <c r="W217" s="656"/>
      <c r="X217" s="657"/>
      <c r="Y217" s="662"/>
      <c r="Z217" s="29"/>
      <c r="AA217" s="31"/>
      <c r="AB217" s="667"/>
      <c r="AC217" s="668"/>
      <c r="AD217" s="668"/>
      <c r="AE217" s="668"/>
      <c r="AF217" s="669"/>
    </row>
    <row r="218" spans="1:32" ht="21" customHeight="1" x14ac:dyDescent="0.25">
      <c r="A218" s="32"/>
      <c r="B218" s="92"/>
      <c r="C218" s="42"/>
      <c r="D218" s="640"/>
      <c r="E218" s="641"/>
      <c r="F218" s="641"/>
      <c r="G218" s="641"/>
      <c r="H218" s="641"/>
      <c r="I218" s="641"/>
      <c r="J218" s="642"/>
      <c r="L218" s="32"/>
      <c r="M218" s="649"/>
      <c r="N218" s="650"/>
      <c r="O218" s="650"/>
      <c r="P218" s="650"/>
      <c r="Q218" s="651"/>
      <c r="S218" s="32"/>
      <c r="T218" s="658"/>
      <c r="U218" s="659"/>
      <c r="V218" s="659"/>
      <c r="W218" s="659"/>
      <c r="X218" s="660"/>
      <c r="Y218" s="663"/>
      <c r="Z218" s="29"/>
      <c r="AA218" s="32"/>
      <c r="AB218" s="670"/>
      <c r="AC218" s="671"/>
      <c r="AD218" s="671"/>
      <c r="AE218" s="671"/>
      <c r="AF218" s="672"/>
    </row>
    <row r="219" spans="1:32" ht="21" customHeight="1" x14ac:dyDescent="0.25">
      <c r="A219" s="30">
        <v>73</v>
      </c>
      <c r="B219" s="91" t="s">
        <v>39</v>
      </c>
      <c r="C219" s="26" t="s">
        <v>443</v>
      </c>
      <c r="D219" s="634" t="s">
        <v>444</v>
      </c>
      <c r="E219" s="635"/>
      <c r="F219" s="635"/>
      <c r="G219" s="635"/>
      <c r="H219" s="635"/>
      <c r="I219" s="635"/>
      <c r="J219" s="636"/>
      <c r="L219" s="30">
        <v>73</v>
      </c>
      <c r="M219" s="643" t="s">
        <v>445</v>
      </c>
      <c r="N219" s="644"/>
      <c r="O219" s="644"/>
      <c r="P219" s="644"/>
      <c r="Q219" s="645"/>
      <c r="S219" s="30">
        <v>73</v>
      </c>
      <c r="T219" s="652" t="s">
        <v>446</v>
      </c>
      <c r="U219" s="653"/>
      <c r="V219" s="653"/>
      <c r="W219" s="653"/>
      <c r="X219" s="654"/>
      <c r="Y219" s="661" t="s">
        <v>447</v>
      </c>
      <c r="AA219" s="30">
        <v>73</v>
      </c>
      <c r="AB219" s="664" t="s">
        <v>448</v>
      </c>
      <c r="AC219" s="665"/>
      <c r="AD219" s="665"/>
      <c r="AE219" s="665"/>
      <c r="AF219" s="666"/>
    </row>
    <row r="220" spans="1:32" ht="21" customHeight="1" x14ac:dyDescent="0.25">
      <c r="A220" s="31"/>
      <c r="B220" s="92"/>
      <c r="C220" s="42"/>
      <c r="D220" s="637"/>
      <c r="E220" s="638"/>
      <c r="F220" s="638"/>
      <c r="G220" s="638"/>
      <c r="H220" s="638"/>
      <c r="I220" s="638"/>
      <c r="J220" s="639"/>
      <c r="L220" s="31"/>
      <c r="M220" s="646"/>
      <c r="N220" s="647"/>
      <c r="O220" s="647"/>
      <c r="P220" s="647"/>
      <c r="Q220" s="648"/>
      <c r="S220" s="31"/>
      <c r="T220" s="655"/>
      <c r="U220" s="656"/>
      <c r="V220" s="656"/>
      <c r="W220" s="656"/>
      <c r="X220" s="657"/>
      <c r="Y220" s="662"/>
      <c r="Z220" s="29"/>
      <c r="AA220" s="31"/>
      <c r="AB220" s="667"/>
      <c r="AC220" s="668"/>
      <c r="AD220" s="668"/>
      <c r="AE220" s="668"/>
      <c r="AF220" s="669"/>
    </row>
    <row r="221" spans="1:32" ht="21" customHeight="1" x14ac:dyDescent="0.25">
      <c r="A221" s="32"/>
      <c r="B221" s="92"/>
      <c r="C221" s="42"/>
      <c r="D221" s="640"/>
      <c r="E221" s="641"/>
      <c r="F221" s="641"/>
      <c r="G221" s="641"/>
      <c r="H221" s="641"/>
      <c r="I221" s="641"/>
      <c r="J221" s="642"/>
      <c r="L221" s="32"/>
      <c r="M221" s="649"/>
      <c r="N221" s="650"/>
      <c r="O221" s="650"/>
      <c r="P221" s="650"/>
      <c r="Q221" s="651"/>
      <c r="S221" s="32"/>
      <c r="T221" s="658"/>
      <c r="U221" s="659"/>
      <c r="V221" s="659"/>
      <c r="W221" s="659"/>
      <c r="X221" s="660"/>
      <c r="Y221" s="663"/>
      <c r="Z221" s="29"/>
      <c r="AA221" s="32"/>
      <c r="AB221" s="670"/>
      <c r="AC221" s="671"/>
      <c r="AD221" s="671"/>
      <c r="AE221" s="671"/>
      <c r="AF221" s="672"/>
    </row>
    <row r="222" spans="1:32" ht="21" customHeight="1" x14ac:dyDescent="0.25">
      <c r="A222" s="30">
        <v>74</v>
      </c>
      <c r="B222" s="91" t="s">
        <v>39</v>
      </c>
      <c r="C222" s="26" t="s">
        <v>449</v>
      </c>
      <c r="D222" s="634" t="s">
        <v>450</v>
      </c>
      <c r="E222" s="635"/>
      <c r="F222" s="635"/>
      <c r="G222" s="635"/>
      <c r="H222" s="635"/>
      <c r="I222" s="635"/>
      <c r="J222" s="636"/>
      <c r="L222" s="30">
        <v>74</v>
      </c>
      <c r="M222" s="643" t="s">
        <v>451</v>
      </c>
      <c r="N222" s="644"/>
      <c r="O222" s="644"/>
      <c r="P222" s="644"/>
      <c r="Q222" s="645"/>
      <c r="S222" s="30">
        <v>74</v>
      </c>
      <c r="T222" s="652" t="s">
        <v>452</v>
      </c>
      <c r="U222" s="653"/>
      <c r="V222" s="653"/>
      <c r="W222" s="653"/>
      <c r="X222" s="654"/>
      <c r="Y222" s="661" t="s">
        <v>453</v>
      </c>
      <c r="AA222" s="30">
        <v>74</v>
      </c>
      <c r="AB222" s="664" t="s">
        <v>454</v>
      </c>
      <c r="AC222" s="665"/>
      <c r="AD222" s="665"/>
      <c r="AE222" s="665"/>
      <c r="AF222" s="666"/>
    </row>
    <row r="223" spans="1:32" ht="21" customHeight="1" x14ac:dyDescent="0.25">
      <c r="A223" s="31"/>
      <c r="B223" s="92"/>
      <c r="C223" s="42"/>
      <c r="D223" s="637"/>
      <c r="E223" s="638"/>
      <c r="F223" s="638"/>
      <c r="G223" s="638"/>
      <c r="H223" s="638"/>
      <c r="I223" s="638"/>
      <c r="J223" s="639"/>
      <c r="L223" s="31"/>
      <c r="M223" s="646"/>
      <c r="N223" s="647"/>
      <c r="O223" s="647"/>
      <c r="P223" s="647"/>
      <c r="Q223" s="648"/>
      <c r="S223" s="31"/>
      <c r="T223" s="655"/>
      <c r="U223" s="656"/>
      <c r="V223" s="656"/>
      <c r="W223" s="656"/>
      <c r="X223" s="657"/>
      <c r="Y223" s="662"/>
      <c r="Z223" s="29"/>
      <c r="AA223" s="31"/>
      <c r="AB223" s="667"/>
      <c r="AC223" s="668"/>
      <c r="AD223" s="668"/>
      <c r="AE223" s="668"/>
      <c r="AF223" s="669"/>
    </row>
    <row r="224" spans="1:32" ht="21" customHeight="1" x14ac:dyDescent="0.25">
      <c r="A224" s="32"/>
      <c r="B224" s="92"/>
      <c r="C224" s="42"/>
      <c r="D224" s="640"/>
      <c r="E224" s="641"/>
      <c r="F224" s="641"/>
      <c r="G224" s="641"/>
      <c r="H224" s="641"/>
      <c r="I224" s="641"/>
      <c r="J224" s="642"/>
      <c r="L224" s="32"/>
      <c r="M224" s="649"/>
      <c r="N224" s="650"/>
      <c r="O224" s="650"/>
      <c r="P224" s="650"/>
      <c r="Q224" s="651"/>
      <c r="S224" s="32"/>
      <c r="T224" s="658"/>
      <c r="U224" s="659"/>
      <c r="V224" s="659"/>
      <c r="W224" s="659"/>
      <c r="X224" s="660"/>
      <c r="Y224" s="663"/>
      <c r="Z224" s="29"/>
      <c r="AA224" s="32"/>
      <c r="AB224" s="670"/>
      <c r="AC224" s="671"/>
      <c r="AD224" s="671"/>
      <c r="AE224" s="671"/>
      <c r="AF224" s="672"/>
    </row>
    <row r="225" spans="1:32" ht="21" customHeight="1" x14ac:dyDescent="0.25">
      <c r="A225" s="30">
        <v>75</v>
      </c>
      <c r="B225" s="91" t="s">
        <v>39</v>
      </c>
      <c r="C225" s="26" t="s">
        <v>455</v>
      </c>
      <c r="D225" s="634" t="s">
        <v>456</v>
      </c>
      <c r="E225" s="635"/>
      <c r="F225" s="635"/>
      <c r="G225" s="635"/>
      <c r="H225" s="635"/>
      <c r="I225" s="635"/>
      <c r="J225" s="636"/>
      <c r="L225" s="30">
        <v>75</v>
      </c>
      <c r="M225" s="643" t="s">
        <v>457</v>
      </c>
      <c r="N225" s="644"/>
      <c r="O225" s="644"/>
      <c r="P225" s="644"/>
      <c r="Q225" s="645"/>
      <c r="S225" s="30">
        <v>75</v>
      </c>
      <c r="T225" s="652" t="s">
        <v>458</v>
      </c>
      <c r="U225" s="653"/>
      <c r="V225" s="653"/>
      <c r="W225" s="653"/>
      <c r="X225" s="654"/>
      <c r="Y225" s="661" t="s">
        <v>459</v>
      </c>
      <c r="AA225" s="30">
        <v>75</v>
      </c>
      <c r="AB225" s="664" t="s">
        <v>460</v>
      </c>
      <c r="AC225" s="665"/>
      <c r="AD225" s="665"/>
      <c r="AE225" s="665"/>
      <c r="AF225" s="666"/>
    </row>
    <row r="226" spans="1:32" ht="21" customHeight="1" x14ac:dyDescent="0.25">
      <c r="A226" s="31"/>
      <c r="B226" s="92"/>
      <c r="C226" s="42"/>
      <c r="D226" s="637"/>
      <c r="E226" s="638"/>
      <c r="F226" s="638"/>
      <c r="G226" s="638"/>
      <c r="H226" s="638"/>
      <c r="I226" s="638"/>
      <c r="J226" s="639"/>
      <c r="L226" s="31"/>
      <c r="M226" s="646"/>
      <c r="N226" s="647"/>
      <c r="O226" s="647"/>
      <c r="P226" s="647"/>
      <c r="Q226" s="648"/>
      <c r="S226" s="31"/>
      <c r="T226" s="655"/>
      <c r="U226" s="656"/>
      <c r="V226" s="656"/>
      <c r="W226" s="656"/>
      <c r="X226" s="657"/>
      <c r="Y226" s="662"/>
      <c r="Z226" s="29"/>
      <c r="AA226" s="31"/>
      <c r="AB226" s="667"/>
      <c r="AC226" s="668"/>
      <c r="AD226" s="668"/>
      <c r="AE226" s="668"/>
      <c r="AF226" s="669"/>
    </row>
    <row r="227" spans="1:32" ht="21" customHeight="1" x14ac:dyDescent="0.25">
      <c r="A227" s="32"/>
      <c r="B227" s="92"/>
      <c r="C227" s="42"/>
      <c r="D227" s="640"/>
      <c r="E227" s="641"/>
      <c r="F227" s="641"/>
      <c r="G227" s="641"/>
      <c r="H227" s="641"/>
      <c r="I227" s="641"/>
      <c r="J227" s="642"/>
      <c r="L227" s="32"/>
      <c r="M227" s="649"/>
      <c r="N227" s="650"/>
      <c r="O227" s="650"/>
      <c r="P227" s="650"/>
      <c r="Q227" s="651"/>
      <c r="S227" s="32"/>
      <c r="T227" s="658"/>
      <c r="U227" s="659"/>
      <c r="V227" s="659"/>
      <c r="W227" s="659"/>
      <c r="X227" s="660"/>
      <c r="Y227" s="663"/>
      <c r="Z227" s="29"/>
      <c r="AA227" s="32"/>
      <c r="AB227" s="670"/>
      <c r="AC227" s="671"/>
      <c r="AD227" s="671"/>
      <c r="AE227" s="671"/>
      <c r="AF227" s="672"/>
    </row>
    <row r="228" spans="1:32" ht="21" customHeight="1" x14ac:dyDescent="0.25">
      <c r="A228" s="30">
        <v>76</v>
      </c>
      <c r="B228" s="93" t="s">
        <v>461</v>
      </c>
      <c r="C228" s="26" t="s">
        <v>40</v>
      </c>
      <c r="D228" s="634" t="s">
        <v>462</v>
      </c>
      <c r="E228" s="635"/>
      <c r="F228" s="635"/>
      <c r="G228" s="635"/>
      <c r="H228" s="635"/>
      <c r="I228" s="635"/>
      <c r="J228" s="636"/>
      <c r="L228" s="30">
        <v>76</v>
      </c>
      <c r="M228" s="643" t="s">
        <v>439</v>
      </c>
      <c r="N228" s="644"/>
      <c r="O228" s="644"/>
      <c r="P228" s="644"/>
      <c r="Q228" s="645"/>
      <c r="S228" s="30">
        <v>76</v>
      </c>
      <c r="T228" s="652" t="s">
        <v>43</v>
      </c>
      <c r="U228" s="653"/>
      <c r="V228" s="653"/>
      <c r="W228" s="653"/>
      <c r="X228" s="654"/>
      <c r="Y228" s="661" t="s">
        <v>441</v>
      </c>
      <c r="AA228" s="30">
        <v>76</v>
      </c>
      <c r="AB228" s="664" t="s">
        <v>463</v>
      </c>
      <c r="AC228" s="665"/>
      <c r="AD228" s="665"/>
      <c r="AE228" s="665"/>
      <c r="AF228" s="666"/>
    </row>
    <row r="229" spans="1:32" ht="21" customHeight="1" x14ac:dyDescent="0.25">
      <c r="A229" s="31"/>
      <c r="B229" s="94"/>
      <c r="C229" s="42"/>
      <c r="D229" s="637"/>
      <c r="E229" s="673"/>
      <c r="F229" s="673"/>
      <c r="G229" s="673"/>
      <c r="H229" s="673"/>
      <c r="I229" s="673"/>
      <c r="J229" s="639"/>
      <c r="L229" s="31"/>
      <c r="M229" s="646"/>
      <c r="N229" s="612"/>
      <c r="O229" s="612"/>
      <c r="P229" s="612"/>
      <c r="Q229" s="648"/>
      <c r="S229" s="31"/>
      <c r="T229" s="655"/>
      <c r="U229" s="674"/>
      <c r="V229" s="674"/>
      <c r="W229" s="674"/>
      <c r="X229" s="657"/>
      <c r="Y229" s="662"/>
      <c r="Z229" s="29"/>
      <c r="AA229" s="31"/>
      <c r="AB229" s="667"/>
      <c r="AC229" s="675"/>
      <c r="AD229" s="675"/>
      <c r="AE229" s="675"/>
      <c r="AF229" s="669"/>
    </row>
    <row r="230" spans="1:32" ht="21" customHeight="1" x14ac:dyDescent="0.25">
      <c r="A230" s="32"/>
      <c r="B230" s="94"/>
      <c r="C230" s="42"/>
      <c r="D230" s="640"/>
      <c r="E230" s="641"/>
      <c r="F230" s="641"/>
      <c r="G230" s="641"/>
      <c r="H230" s="641"/>
      <c r="I230" s="641"/>
      <c r="J230" s="642"/>
      <c r="L230" s="32"/>
      <c r="M230" s="649"/>
      <c r="N230" s="650"/>
      <c r="O230" s="650"/>
      <c r="P230" s="650"/>
      <c r="Q230" s="651"/>
      <c r="S230" s="32"/>
      <c r="T230" s="658"/>
      <c r="U230" s="659"/>
      <c r="V230" s="659"/>
      <c r="W230" s="659"/>
      <c r="X230" s="660"/>
      <c r="Y230" s="663"/>
      <c r="Z230" s="29"/>
      <c r="AA230" s="32"/>
      <c r="AB230" s="670"/>
      <c r="AC230" s="671"/>
      <c r="AD230" s="671"/>
      <c r="AE230" s="671"/>
      <c r="AF230" s="672"/>
    </row>
    <row r="231" spans="1:32" ht="21" customHeight="1" x14ac:dyDescent="0.25">
      <c r="A231" s="30">
        <v>77</v>
      </c>
      <c r="B231" s="93" t="s">
        <v>461</v>
      </c>
      <c r="C231" s="26" t="s">
        <v>464</v>
      </c>
      <c r="D231" s="634" t="s">
        <v>465</v>
      </c>
      <c r="E231" s="635"/>
      <c r="F231" s="635"/>
      <c r="G231" s="635"/>
      <c r="H231" s="635"/>
      <c r="I231" s="635"/>
      <c r="J231" s="636"/>
      <c r="L231" s="30">
        <v>77</v>
      </c>
      <c r="M231" s="643" t="s">
        <v>466</v>
      </c>
      <c r="N231" s="644"/>
      <c r="O231" s="644"/>
      <c r="P231" s="644"/>
      <c r="Q231" s="645"/>
      <c r="S231" s="30">
        <v>77</v>
      </c>
      <c r="T231" s="652" t="s">
        <v>467</v>
      </c>
      <c r="U231" s="653"/>
      <c r="V231" s="653"/>
      <c r="W231" s="653"/>
      <c r="X231" s="654"/>
      <c r="Y231" s="661" t="s">
        <v>468</v>
      </c>
      <c r="AA231" s="30">
        <v>77</v>
      </c>
      <c r="AB231" s="664" t="s">
        <v>469</v>
      </c>
      <c r="AC231" s="665"/>
      <c r="AD231" s="665"/>
      <c r="AE231" s="665"/>
      <c r="AF231" s="666"/>
    </row>
    <row r="232" spans="1:32" ht="21" customHeight="1" x14ac:dyDescent="0.25">
      <c r="A232" s="31"/>
      <c r="B232" s="94"/>
      <c r="C232" s="42"/>
      <c r="D232" s="637"/>
      <c r="E232" s="673"/>
      <c r="F232" s="673"/>
      <c r="G232" s="673"/>
      <c r="H232" s="673"/>
      <c r="I232" s="673"/>
      <c r="J232" s="639"/>
      <c r="L232" s="31"/>
      <c r="M232" s="646"/>
      <c r="N232" s="612"/>
      <c r="O232" s="612"/>
      <c r="P232" s="612"/>
      <c r="Q232" s="648"/>
      <c r="S232" s="31"/>
      <c r="T232" s="655"/>
      <c r="U232" s="674"/>
      <c r="V232" s="674"/>
      <c r="W232" s="674"/>
      <c r="X232" s="657"/>
      <c r="Y232" s="662"/>
      <c r="Z232" s="29"/>
      <c r="AA232" s="31"/>
      <c r="AB232" s="667"/>
      <c r="AC232" s="675"/>
      <c r="AD232" s="675"/>
      <c r="AE232" s="675"/>
      <c r="AF232" s="669"/>
    </row>
    <row r="233" spans="1:32" ht="21" customHeight="1" x14ac:dyDescent="0.25">
      <c r="A233" s="32"/>
      <c r="B233" s="94"/>
      <c r="C233" s="42"/>
      <c r="D233" s="640"/>
      <c r="E233" s="641"/>
      <c r="F233" s="641"/>
      <c r="G233" s="641"/>
      <c r="H233" s="641"/>
      <c r="I233" s="641"/>
      <c r="J233" s="642"/>
      <c r="L233" s="32"/>
      <c r="M233" s="649"/>
      <c r="N233" s="650"/>
      <c r="O233" s="650"/>
      <c r="P233" s="650"/>
      <c r="Q233" s="651"/>
      <c r="S233" s="32"/>
      <c r="T233" s="658"/>
      <c r="U233" s="659"/>
      <c r="V233" s="659"/>
      <c r="W233" s="659"/>
      <c r="X233" s="660"/>
      <c r="Y233" s="663"/>
      <c r="Z233" s="29"/>
      <c r="AA233" s="32"/>
      <c r="AB233" s="670"/>
      <c r="AC233" s="671"/>
      <c r="AD233" s="671"/>
      <c r="AE233" s="671"/>
      <c r="AF233" s="672"/>
    </row>
    <row r="234" spans="1:32" ht="21" customHeight="1" x14ac:dyDescent="0.25">
      <c r="A234" s="30">
        <v>78</v>
      </c>
      <c r="B234" s="93" t="s">
        <v>461</v>
      </c>
      <c r="C234" s="26" t="s">
        <v>65</v>
      </c>
      <c r="D234" s="634" t="s">
        <v>470</v>
      </c>
      <c r="E234" s="635"/>
      <c r="F234" s="635"/>
      <c r="G234" s="635"/>
      <c r="H234" s="635"/>
      <c r="I234" s="635"/>
      <c r="J234" s="636"/>
      <c r="L234" s="30">
        <v>78</v>
      </c>
      <c r="M234" s="643" t="s">
        <v>471</v>
      </c>
      <c r="N234" s="644"/>
      <c r="O234" s="644"/>
      <c r="P234" s="644"/>
      <c r="Q234" s="645"/>
      <c r="S234" s="30">
        <v>78</v>
      </c>
      <c r="T234" s="652" t="s">
        <v>472</v>
      </c>
      <c r="U234" s="653"/>
      <c r="V234" s="653"/>
      <c r="W234" s="653"/>
      <c r="X234" s="654"/>
      <c r="Y234" s="661" t="s">
        <v>473</v>
      </c>
      <c r="AA234" s="30">
        <v>78</v>
      </c>
      <c r="AB234" s="664" t="s">
        <v>474</v>
      </c>
      <c r="AC234" s="665"/>
      <c r="AD234" s="665"/>
      <c r="AE234" s="665"/>
      <c r="AF234" s="666"/>
    </row>
    <row r="235" spans="1:32" ht="21" customHeight="1" x14ac:dyDescent="0.25">
      <c r="A235" s="31"/>
      <c r="B235" s="94"/>
      <c r="C235" s="42"/>
      <c r="D235" s="637"/>
      <c r="E235" s="673"/>
      <c r="F235" s="673"/>
      <c r="G235" s="673"/>
      <c r="H235" s="673"/>
      <c r="I235" s="673"/>
      <c r="J235" s="639"/>
      <c r="L235" s="31"/>
      <c r="M235" s="646"/>
      <c r="N235" s="612"/>
      <c r="O235" s="612"/>
      <c r="P235" s="612"/>
      <c r="Q235" s="648"/>
      <c r="S235" s="31"/>
      <c r="T235" s="655"/>
      <c r="U235" s="674"/>
      <c r="V235" s="674"/>
      <c r="W235" s="674"/>
      <c r="X235" s="657"/>
      <c r="Y235" s="662"/>
      <c r="Z235" s="29"/>
      <c r="AA235" s="31"/>
      <c r="AB235" s="667"/>
      <c r="AC235" s="675"/>
      <c r="AD235" s="675"/>
      <c r="AE235" s="675"/>
      <c r="AF235" s="669"/>
    </row>
    <row r="236" spans="1:32" ht="21" customHeight="1" x14ac:dyDescent="0.25">
      <c r="A236" s="32"/>
      <c r="B236" s="94"/>
      <c r="C236" s="42"/>
      <c r="D236" s="640"/>
      <c r="E236" s="641"/>
      <c r="F236" s="641"/>
      <c r="G236" s="641"/>
      <c r="H236" s="641"/>
      <c r="I236" s="641"/>
      <c r="J236" s="642"/>
      <c r="L236" s="32"/>
      <c r="M236" s="649"/>
      <c r="N236" s="650"/>
      <c r="O236" s="650"/>
      <c r="P236" s="650"/>
      <c r="Q236" s="651"/>
      <c r="S236" s="32"/>
      <c r="T236" s="658"/>
      <c r="U236" s="659"/>
      <c r="V236" s="659"/>
      <c r="W236" s="659"/>
      <c r="X236" s="660"/>
      <c r="Y236" s="663"/>
      <c r="Z236" s="29"/>
      <c r="AA236" s="32"/>
      <c r="AB236" s="670"/>
      <c r="AC236" s="671"/>
      <c r="AD236" s="671"/>
      <c r="AE236" s="671"/>
      <c r="AF236" s="672"/>
    </row>
    <row r="237" spans="1:32" ht="21" customHeight="1" x14ac:dyDescent="0.25">
      <c r="A237" s="30">
        <v>79</v>
      </c>
      <c r="B237" s="93" t="s">
        <v>461</v>
      </c>
      <c r="C237" s="26" t="s">
        <v>475</v>
      </c>
      <c r="D237" s="634" t="s">
        <v>476</v>
      </c>
      <c r="E237" s="635"/>
      <c r="F237" s="635"/>
      <c r="G237" s="635"/>
      <c r="H237" s="635"/>
      <c r="I237" s="635"/>
      <c r="J237" s="636"/>
      <c r="L237" s="30">
        <v>79</v>
      </c>
      <c r="M237" s="643" t="s">
        <v>477</v>
      </c>
      <c r="N237" s="644"/>
      <c r="O237" s="644"/>
      <c r="P237" s="644"/>
      <c r="Q237" s="645"/>
      <c r="S237" s="30">
        <v>79</v>
      </c>
      <c r="T237" s="652" t="s">
        <v>478</v>
      </c>
      <c r="U237" s="653"/>
      <c r="V237" s="653"/>
      <c r="W237" s="653"/>
      <c r="X237" s="654"/>
      <c r="Y237" s="661" t="s">
        <v>479</v>
      </c>
      <c r="AA237" s="30">
        <v>79</v>
      </c>
      <c r="AB237" s="664" t="s">
        <v>480</v>
      </c>
      <c r="AC237" s="665"/>
      <c r="AD237" s="665"/>
      <c r="AE237" s="665"/>
      <c r="AF237" s="666"/>
    </row>
    <row r="238" spans="1:32" ht="21" customHeight="1" x14ac:dyDescent="0.25">
      <c r="A238" s="31"/>
      <c r="B238" s="94"/>
      <c r="C238" s="42"/>
      <c r="D238" s="637"/>
      <c r="E238" s="673"/>
      <c r="F238" s="673"/>
      <c r="G238" s="673"/>
      <c r="H238" s="673"/>
      <c r="I238" s="673"/>
      <c r="J238" s="639"/>
      <c r="L238" s="31"/>
      <c r="M238" s="646"/>
      <c r="N238" s="612"/>
      <c r="O238" s="612"/>
      <c r="P238" s="612"/>
      <c r="Q238" s="648"/>
      <c r="S238" s="31"/>
      <c r="T238" s="655"/>
      <c r="U238" s="674"/>
      <c r="V238" s="674"/>
      <c r="W238" s="674"/>
      <c r="X238" s="657"/>
      <c r="Y238" s="662"/>
      <c r="Z238" s="29"/>
      <c r="AA238" s="31"/>
      <c r="AB238" s="667"/>
      <c r="AC238" s="675"/>
      <c r="AD238" s="675"/>
      <c r="AE238" s="675"/>
      <c r="AF238" s="669"/>
    </row>
    <row r="239" spans="1:32" ht="21" customHeight="1" x14ac:dyDescent="0.25">
      <c r="A239" s="32"/>
      <c r="B239" s="94"/>
      <c r="C239" s="42"/>
      <c r="D239" s="640"/>
      <c r="E239" s="641"/>
      <c r="F239" s="641"/>
      <c r="G239" s="641"/>
      <c r="H239" s="641"/>
      <c r="I239" s="641"/>
      <c r="J239" s="642"/>
      <c r="L239" s="32"/>
      <c r="M239" s="649"/>
      <c r="N239" s="650"/>
      <c r="O239" s="650"/>
      <c r="P239" s="650"/>
      <c r="Q239" s="651"/>
      <c r="S239" s="32"/>
      <c r="T239" s="658"/>
      <c r="U239" s="659"/>
      <c r="V239" s="659"/>
      <c r="W239" s="659"/>
      <c r="X239" s="660"/>
      <c r="Y239" s="663"/>
      <c r="Z239" s="29"/>
      <c r="AA239" s="32"/>
      <c r="AB239" s="670"/>
      <c r="AC239" s="671"/>
      <c r="AD239" s="671"/>
      <c r="AE239" s="671"/>
      <c r="AF239" s="672"/>
    </row>
    <row r="240" spans="1:32" ht="21" customHeight="1" x14ac:dyDescent="0.25">
      <c r="A240" s="30">
        <v>80</v>
      </c>
      <c r="B240" s="93" t="s">
        <v>461</v>
      </c>
      <c r="C240" s="26" t="s">
        <v>481</v>
      </c>
      <c r="D240" s="634" t="s">
        <v>482</v>
      </c>
      <c r="E240" s="635"/>
      <c r="F240" s="635"/>
      <c r="G240" s="635"/>
      <c r="H240" s="635"/>
      <c r="I240" s="635"/>
      <c r="J240" s="636"/>
      <c r="L240" s="30">
        <v>80</v>
      </c>
      <c r="M240" s="643" t="s">
        <v>483</v>
      </c>
      <c r="N240" s="644"/>
      <c r="O240" s="644"/>
      <c r="P240" s="644"/>
      <c r="Q240" s="645"/>
      <c r="S240" s="30">
        <v>80</v>
      </c>
      <c r="T240" s="652" t="s">
        <v>484</v>
      </c>
      <c r="U240" s="653"/>
      <c r="V240" s="653"/>
      <c r="W240" s="653"/>
      <c r="X240" s="654"/>
      <c r="Y240" s="661" t="s">
        <v>485</v>
      </c>
      <c r="AA240" s="30">
        <v>80</v>
      </c>
      <c r="AB240" s="664" t="s">
        <v>486</v>
      </c>
      <c r="AC240" s="665"/>
      <c r="AD240" s="665"/>
      <c r="AE240" s="665"/>
      <c r="AF240" s="666"/>
    </row>
    <row r="241" spans="1:32" ht="21" customHeight="1" x14ac:dyDescent="0.25">
      <c r="A241" s="31"/>
      <c r="B241" s="94"/>
      <c r="C241" s="42"/>
      <c r="D241" s="637"/>
      <c r="E241" s="673"/>
      <c r="F241" s="673"/>
      <c r="G241" s="673"/>
      <c r="H241" s="673"/>
      <c r="I241" s="673"/>
      <c r="J241" s="639"/>
      <c r="L241" s="31"/>
      <c r="M241" s="646"/>
      <c r="N241" s="612"/>
      <c r="O241" s="612"/>
      <c r="P241" s="612"/>
      <c r="Q241" s="648"/>
      <c r="S241" s="31"/>
      <c r="T241" s="655"/>
      <c r="U241" s="674"/>
      <c r="V241" s="674"/>
      <c r="W241" s="674"/>
      <c r="X241" s="657"/>
      <c r="Y241" s="662"/>
      <c r="Z241" s="29"/>
      <c r="AA241" s="31"/>
      <c r="AB241" s="667"/>
      <c r="AC241" s="675"/>
      <c r="AD241" s="675"/>
      <c r="AE241" s="675"/>
      <c r="AF241" s="669"/>
    </row>
    <row r="242" spans="1:32" ht="21" customHeight="1" x14ac:dyDescent="0.25">
      <c r="A242" s="32"/>
      <c r="B242" s="94"/>
      <c r="C242" s="42"/>
      <c r="D242" s="640"/>
      <c r="E242" s="641"/>
      <c r="F242" s="641"/>
      <c r="G242" s="641"/>
      <c r="H242" s="641"/>
      <c r="I242" s="641"/>
      <c r="J242" s="642"/>
      <c r="L242" s="32"/>
      <c r="M242" s="649"/>
      <c r="N242" s="650"/>
      <c r="O242" s="650"/>
      <c r="P242" s="650"/>
      <c r="Q242" s="651"/>
      <c r="S242" s="32"/>
      <c r="T242" s="658"/>
      <c r="U242" s="659"/>
      <c r="V242" s="659"/>
      <c r="W242" s="659"/>
      <c r="X242" s="660"/>
      <c r="Y242" s="663"/>
      <c r="Z242" s="29"/>
      <c r="AA242" s="32"/>
      <c r="AB242" s="670"/>
      <c r="AC242" s="671"/>
      <c r="AD242" s="671"/>
      <c r="AE242" s="671"/>
      <c r="AF242" s="672"/>
    </row>
    <row r="243" spans="1:32" ht="21" customHeight="1" x14ac:dyDescent="0.25">
      <c r="A243" s="30">
        <v>81</v>
      </c>
      <c r="B243" s="93" t="s">
        <v>487</v>
      </c>
      <c r="C243" s="26" t="s">
        <v>488</v>
      </c>
      <c r="D243" s="634" t="s">
        <v>489</v>
      </c>
      <c r="E243" s="635"/>
      <c r="F243" s="635"/>
      <c r="G243" s="635"/>
      <c r="H243" s="635"/>
      <c r="I243" s="635"/>
      <c r="J243" s="636"/>
      <c r="L243" s="30">
        <v>81</v>
      </c>
      <c r="M243" s="643" t="s">
        <v>490</v>
      </c>
      <c r="N243" s="644"/>
      <c r="O243" s="644"/>
      <c r="P243" s="644"/>
      <c r="Q243" s="645"/>
      <c r="S243" s="30">
        <v>81</v>
      </c>
      <c r="T243" s="652" t="s">
        <v>491</v>
      </c>
      <c r="U243" s="653"/>
      <c r="V243" s="653"/>
      <c r="W243" s="653"/>
      <c r="X243" s="654"/>
      <c r="Y243" s="661" t="s">
        <v>492</v>
      </c>
      <c r="AA243" s="30">
        <v>81</v>
      </c>
      <c r="AB243" s="664" t="s">
        <v>493</v>
      </c>
      <c r="AC243" s="665"/>
      <c r="AD243" s="665"/>
      <c r="AE243" s="665"/>
      <c r="AF243" s="666"/>
    </row>
    <row r="244" spans="1:32" ht="21" customHeight="1" x14ac:dyDescent="0.25">
      <c r="A244" s="31"/>
      <c r="B244" s="94"/>
      <c r="C244" s="42"/>
      <c r="D244" s="637"/>
      <c r="E244" s="673"/>
      <c r="F244" s="673"/>
      <c r="G244" s="673"/>
      <c r="H244" s="673"/>
      <c r="I244" s="673"/>
      <c r="J244" s="639"/>
      <c r="L244" s="31"/>
      <c r="M244" s="646"/>
      <c r="N244" s="612"/>
      <c r="O244" s="612"/>
      <c r="P244" s="612"/>
      <c r="Q244" s="648"/>
      <c r="S244" s="31"/>
      <c r="T244" s="655"/>
      <c r="U244" s="674"/>
      <c r="V244" s="674"/>
      <c r="W244" s="674"/>
      <c r="X244" s="657"/>
      <c r="Y244" s="662"/>
      <c r="Z244" s="29"/>
      <c r="AA244" s="31"/>
      <c r="AB244" s="667"/>
      <c r="AC244" s="675"/>
      <c r="AD244" s="675"/>
      <c r="AE244" s="675"/>
      <c r="AF244" s="669"/>
    </row>
    <row r="245" spans="1:32" ht="21" customHeight="1" x14ac:dyDescent="0.25">
      <c r="A245" s="32"/>
      <c r="B245" s="94"/>
      <c r="C245" s="42"/>
      <c r="D245" s="640"/>
      <c r="E245" s="641"/>
      <c r="F245" s="641"/>
      <c r="G245" s="641"/>
      <c r="H245" s="641"/>
      <c r="I245" s="641"/>
      <c r="J245" s="642"/>
      <c r="L245" s="32"/>
      <c r="M245" s="649"/>
      <c r="N245" s="650"/>
      <c r="O245" s="650"/>
      <c r="P245" s="650"/>
      <c r="Q245" s="651"/>
      <c r="S245" s="32"/>
      <c r="T245" s="658"/>
      <c r="U245" s="659"/>
      <c r="V245" s="659"/>
      <c r="W245" s="659"/>
      <c r="X245" s="660"/>
      <c r="Y245" s="663"/>
      <c r="Z245" s="29"/>
      <c r="AA245" s="32"/>
      <c r="AB245" s="670"/>
      <c r="AC245" s="671"/>
      <c r="AD245" s="671"/>
      <c r="AE245" s="671"/>
      <c r="AF245" s="672"/>
    </row>
    <row r="246" spans="1:32" ht="21" customHeight="1" x14ac:dyDescent="0.25">
      <c r="A246" s="30">
        <v>82</v>
      </c>
      <c r="B246" s="93" t="s">
        <v>461</v>
      </c>
      <c r="C246" s="26" t="s">
        <v>494</v>
      </c>
      <c r="D246" s="634" t="s">
        <v>495</v>
      </c>
      <c r="E246" s="635"/>
      <c r="F246" s="635"/>
      <c r="G246" s="635"/>
      <c r="H246" s="635"/>
      <c r="I246" s="635"/>
      <c r="J246" s="636"/>
      <c r="L246" s="30">
        <v>82</v>
      </c>
      <c r="M246" s="643" t="s">
        <v>496</v>
      </c>
      <c r="N246" s="644"/>
      <c r="O246" s="644"/>
      <c r="P246" s="644"/>
      <c r="Q246" s="645"/>
      <c r="S246" s="30">
        <v>82</v>
      </c>
      <c r="T246" s="652" t="s">
        <v>497</v>
      </c>
      <c r="U246" s="653"/>
      <c r="V246" s="653"/>
      <c r="W246" s="653"/>
      <c r="X246" s="654"/>
      <c r="Y246" s="661" t="s">
        <v>498</v>
      </c>
      <c r="AA246" s="30">
        <v>82</v>
      </c>
      <c r="AB246" s="664" t="s">
        <v>499</v>
      </c>
      <c r="AC246" s="665"/>
      <c r="AD246" s="665"/>
      <c r="AE246" s="665"/>
      <c r="AF246" s="666"/>
    </row>
    <row r="247" spans="1:32" ht="21" customHeight="1" x14ac:dyDescent="0.25">
      <c r="A247" s="31"/>
      <c r="B247" s="94"/>
      <c r="C247" s="42"/>
      <c r="D247" s="637"/>
      <c r="E247" s="673"/>
      <c r="F247" s="673"/>
      <c r="G247" s="673"/>
      <c r="H247" s="673"/>
      <c r="I247" s="673"/>
      <c r="J247" s="639"/>
      <c r="L247" s="31"/>
      <c r="M247" s="646"/>
      <c r="N247" s="612"/>
      <c r="O247" s="612"/>
      <c r="P247" s="612"/>
      <c r="Q247" s="648"/>
      <c r="S247" s="31"/>
      <c r="T247" s="655"/>
      <c r="U247" s="674"/>
      <c r="V247" s="674"/>
      <c r="W247" s="674"/>
      <c r="X247" s="657"/>
      <c r="Y247" s="662"/>
      <c r="Z247" s="29"/>
      <c r="AA247" s="31"/>
      <c r="AB247" s="667"/>
      <c r="AC247" s="675"/>
      <c r="AD247" s="675"/>
      <c r="AE247" s="675"/>
      <c r="AF247" s="669"/>
    </row>
    <row r="248" spans="1:32" ht="21" customHeight="1" x14ac:dyDescent="0.25">
      <c r="A248" s="32"/>
      <c r="B248" s="94"/>
      <c r="C248" s="42"/>
      <c r="D248" s="640"/>
      <c r="E248" s="641"/>
      <c r="F248" s="641"/>
      <c r="G248" s="641"/>
      <c r="H248" s="641"/>
      <c r="I248" s="641"/>
      <c r="J248" s="642"/>
      <c r="L248" s="32"/>
      <c r="M248" s="649"/>
      <c r="N248" s="650"/>
      <c r="O248" s="650"/>
      <c r="P248" s="650"/>
      <c r="Q248" s="651"/>
      <c r="S248" s="32"/>
      <c r="T248" s="658"/>
      <c r="U248" s="659"/>
      <c r="V248" s="659"/>
      <c r="W248" s="659"/>
      <c r="X248" s="660"/>
      <c r="Y248" s="663"/>
      <c r="Z248" s="29"/>
      <c r="AA248" s="32"/>
      <c r="AB248" s="670"/>
      <c r="AC248" s="671"/>
      <c r="AD248" s="671"/>
      <c r="AE248" s="671"/>
      <c r="AF248" s="672"/>
    </row>
    <row r="249" spans="1:32" ht="21" customHeight="1" x14ac:dyDescent="0.25">
      <c r="A249" s="30">
        <v>83</v>
      </c>
      <c r="B249" s="93" t="s">
        <v>487</v>
      </c>
      <c r="C249" s="26" t="s">
        <v>494</v>
      </c>
      <c r="D249" s="634" t="s">
        <v>500</v>
      </c>
      <c r="E249" s="635"/>
      <c r="F249" s="635"/>
      <c r="G249" s="635"/>
      <c r="H249" s="635"/>
      <c r="I249" s="635"/>
      <c r="J249" s="636"/>
      <c r="L249" s="30">
        <v>83</v>
      </c>
      <c r="M249" s="643" t="s">
        <v>501</v>
      </c>
      <c r="N249" s="644"/>
      <c r="O249" s="644"/>
      <c r="P249" s="644"/>
      <c r="Q249" s="645"/>
      <c r="S249" s="30">
        <v>83</v>
      </c>
      <c r="T249" s="652" t="s">
        <v>502</v>
      </c>
      <c r="U249" s="653"/>
      <c r="V249" s="653"/>
      <c r="W249" s="653"/>
      <c r="X249" s="654"/>
      <c r="Y249" s="661" t="s">
        <v>503</v>
      </c>
      <c r="AA249" s="30">
        <v>83</v>
      </c>
      <c r="AB249" s="664" t="s">
        <v>504</v>
      </c>
      <c r="AC249" s="665"/>
      <c r="AD249" s="665"/>
      <c r="AE249" s="665"/>
      <c r="AF249" s="666"/>
    </row>
    <row r="250" spans="1:32" ht="21" customHeight="1" x14ac:dyDescent="0.25">
      <c r="A250" s="31"/>
      <c r="B250" s="94"/>
      <c r="C250" s="42"/>
      <c r="D250" s="637"/>
      <c r="E250" s="673"/>
      <c r="F250" s="673"/>
      <c r="G250" s="673"/>
      <c r="H250" s="673"/>
      <c r="I250" s="673"/>
      <c r="J250" s="639"/>
      <c r="L250" s="31"/>
      <c r="M250" s="646"/>
      <c r="N250" s="612"/>
      <c r="O250" s="612"/>
      <c r="P250" s="612"/>
      <c r="Q250" s="648"/>
      <c r="S250" s="31"/>
      <c r="T250" s="655"/>
      <c r="U250" s="674"/>
      <c r="V250" s="674"/>
      <c r="W250" s="674"/>
      <c r="X250" s="657"/>
      <c r="Y250" s="662"/>
      <c r="Z250" s="29"/>
      <c r="AA250" s="31"/>
      <c r="AB250" s="667"/>
      <c r="AC250" s="675"/>
      <c r="AD250" s="675"/>
      <c r="AE250" s="675"/>
      <c r="AF250" s="669"/>
    </row>
    <row r="251" spans="1:32" ht="21" customHeight="1" x14ac:dyDescent="0.25">
      <c r="A251" s="32"/>
      <c r="B251" s="94"/>
      <c r="C251" s="42"/>
      <c r="D251" s="640"/>
      <c r="E251" s="641"/>
      <c r="F251" s="641"/>
      <c r="G251" s="641"/>
      <c r="H251" s="641"/>
      <c r="I251" s="641"/>
      <c r="J251" s="642"/>
      <c r="L251" s="32"/>
      <c r="M251" s="649"/>
      <c r="N251" s="650"/>
      <c r="O251" s="650"/>
      <c r="P251" s="650"/>
      <c r="Q251" s="651"/>
      <c r="S251" s="32"/>
      <c r="T251" s="658"/>
      <c r="U251" s="659"/>
      <c r="V251" s="659"/>
      <c r="W251" s="659"/>
      <c r="X251" s="660"/>
      <c r="Y251" s="663"/>
      <c r="Z251" s="29"/>
      <c r="AA251" s="32"/>
      <c r="AB251" s="670"/>
      <c r="AC251" s="671"/>
      <c r="AD251" s="671"/>
      <c r="AE251" s="671"/>
      <c r="AF251" s="672"/>
    </row>
    <row r="252" spans="1:32" ht="21" customHeight="1" x14ac:dyDescent="0.25">
      <c r="A252" s="30">
        <v>84</v>
      </c>
      <c r="B252" s="93" t="s">
        <v>487</v>
      </c>
      <c r="C252" s="26" t="s">
        <v>505</v>
      </c>
      <c r="D252" s="634" t="s">
        <v>506</v>
      </c>
      <c r="E252" s="635"/>
      <c r="F252" s="635"/>
      <c r="G252" s="635"/>
      <c r="H252" s="635"/>
      <c r="I252" s="635"/>
      <c r="J252" s="636"/>
      <c r="L252" s="30">
        <v>84</v>
      </c>
      <c r="M252" s="643" t="s">
        <v>507</v>
      </c>
      <c r="N252" s="644"/>
      <c r="O252" s="644"/>
      <c r="P252" s="644"/>
      <c r="Q252" s="645"/>
      <c r="S252" s="30">
        <v>84</v>
      </c>
      <c r="T252" s="652" t="s">
        <v>508</v>
      </c>
      <c r="U252" s="653"/>
      <c r="V252" s="653"/>
      <c r="W252" s="653"/>
      <c r="X252" s="654"/>
      <c r="Y252" s="661" t="s">
        <v>509</v>
      </c>
      <c r="AA252" s="30">
        <v>84</v>
      </c>
      <c r="AB252" s="664" t="s">
        <v>510</v>
      </c>
      <c r="AC252" s="665"/>
      <c r="AD252" s="665"/>
      <c r="AE252" s="665"/>
      <c r="AF252" s="666"/>
    </row>
    <row r="253" spans="1:32" ht="21" customHeight="1" x14ac:dyDescent="0.25">
      <c r="A253" s="31"/>
      <c r="B253" s="94"/>
      <c r="C253" s="42"/>
      <c r="D253" s="637"/>
      <c r="E253" s="673"/>
      <c r="F253" s="673"/>
      <c r="G253" s="673"/>
      <c r="H253" s="673"/>
      <c r="I253" s="673"/>
      <c r="J253" s="639"/>
      <c r="L253" s="31"/>
      <c r="M253" s="646"/>
      <c r="N253" s="612"/>
      <c r="O253" s="612"/>
      <c r="P253" s="612"/>
      <c r="Q253" s="648"/>
      <c r="S253" s="31"/>
      <c r="T253" s="655"/>
      <c r="U253" s="674"/>
      <c r="V253" s="674"/>
      <c r="W253" s="674"/>
      <c r="X253" s="657"/>
      <c r="Y253" s="662"/>
      <c r="Z253" s="29"/>
      <c r="AA253" s="31"/>
      <c r="AB253" s="667"/>
      <c r="AC253" s="675"/>
      <c r="AD253" s="675"/>
      <c r="AE253" s="675"/>
      <c r="AF253" s="669"/>
    </row>
    <row r="254" spans="1:32" ht="21" customHeight="1" x14ac:dyDescent="0.25">
      <c r="A254" s="32"/>
      <c r="B254" s="94"/>
      <c r="C254" s="42"/>
      <c r="D254" s="640"/>
      <c r="E254" s="641"/>
      <c r="F254" s="641"/>
      <c r="G254" s="641"/>
      <c r="H254" s="641"/>
      <c r="I254" s="641"/>
      <c r="J254" s="642"/>
      <c r="L254" s="32"/>
      <c r="M254" s="649"/>
      <c r="N254" s="650"/>
      <c r="O254" s="650"/>
      <c r="P254" s="650"/>
      <c r="Q254" s="651"/>
      <c r="S254" s="32"/>
      <c r="T254" s="658"/>
      <c r="U254" s="659"/>
      <c r="V254" s="659"/>
      <c r="W254" s="659"/>
      <c r="X254" s="660"/>
      <c r="Y254" s="663"/>
      <c r="Z254" s="29"/>
      <c r="AA254" s="32"/>
      <c r="AB254" s="670"/>
      <c r="AC254" s="671"/>
      <c r="AD254" s="671"/>
      <c r="AE254" s="671"/>
      <c r="AF254" s="672"/>
    </row>
    <row r="255" spans="1:32" ht="21" customHeight="1" x14ac:dyDescent="0.25">
      <c r="A255" s="30">
        <v>85</v>
      </c>
      <c r="B255" s="93" t="s">
        <v>461</v>
      </c>
      <c r="C255" s="26" t="s">
        <v>511</v>
      </c>
      <c r="D255" s="634" t="s">
        <v>512</v>
      </c>
      <c r="E255" s="635"/>
      <c r="F255" s="635"/>
      <c r="G255" s="635"/>
      <c r="H255" s="635"/>
      <c r="I255" s="635"/>
      <c r="J255" s="636"/>
      <c r="L255" s="30">
        <v>85</v>
      </c>
      <c r="M255" s="643" t="s">
        <v>513</v>
      </c>
      <c r="N255" s="644"/>
      <c r="O255" s="644"/>
      <c r="P255" s="644"/>
      <c r="Q255" s="645"/>
      <c r="S255" s="30">
        <v>85</v>
      </c>
      <c r="T255" s="652" t="s">
        <v>514</v>
      </c>
      <c r="U255" s="653"/>
      <c r="V255" s="653"/>
      <c r="W255" s="653"/>
      <c r="X255" s="654"/>
      <c r="Y255" s="661" t="s">
        <v>515</v>
      </c>
      <c r="AA255" s="30">
        <v>85</v>
      </c>
      <c r="AB255" s="664" t="s">
        <v>516</v>
      </c>
      <c r="AC255" s="665"/>
      <c r="AD255" s="665"/>
      <c r="AE255" s="665"/>
      <c r="AF255" s="666"/>
    </row>
    <row r="256" spans="1:32" ht="21" customHeight="1" x14ac:dyDescent="0.25">
      <c r="A256" s="31"/>
      <c r="B256" s="94"/>
      <c r="C256" s="42"/>
      <c r="D256" s="637"/>
      <c r="E256" s="673"/>
      <c r="F256" s="673"/>
      <c r="G256" s="673"/>
      <c r="H256" s="673"/>
      <c r="I256" s="673"/>
      <c r="J256" s="639"/>
      <c r="L256" s="31"/>
      <c r="M256" s="646"/>
      <c r="N256" s="612"/>
      <c r="O256" s="612"/>
      <c r="P256" s="612"/>
      <c r="Q256" s="648"/>
      <c r="S256" s="31"/>
      <c r="T256" s="655"/>
      <c r="U256" s="674"/>
      <c r="V256" s="674"/>
      <c r="W256" s="674"/>
      <c r="X256" s="657"/>
      <c r="Y256" s="662"/>
      <c r="Z256" s="29"/>
      <c r="AA256" s="31"/>
      <c r="AB256" s="667"/>
      <c r="AC256" s="675"/>
      <c r="AD256" s="675"/>
      <c r="AE256" s="675"/>
      <c r="AF256" s="669"/>
    </row>
    <row r="257" spans="1:32" ht="21" customHeight="1" x14ac:dyDescent="0.25">
      <c r="A257" s="32"/>
      <c r="B257" s="94"/>
      <c r="C257" s="42"/>
      <c r="D257" s="640"/>
      <c r="E257" s="641"/>
      <c r="F257" s="641"/>
      <c r="G257" s="641"/>
      <c r="H257" s="641"/>
      <c r="I257" s="641"/>
      <c r="J257" s="642"/>
      <c r="L257" s="32"/>
      <c r="M257" s="649"/>
      <c r="N257" s="650"/>
      <c r="O257" s="650"/>
      <c r="P257" s="650"/>
      <c r="Q257" s="651"/>
      <c r="S257" s="32"/>
      <c r="T257" s="658"/>
      <c r="U257" s="659"/>
      <c r="V257" s="659"/>
      <c r="W257" s="659"/>
      <c r="X257" s="660"/>
      <c r="Y257" s="663"/>
      <c r="Z257" s="29"/>
      <c r="AA257" s="32"/>
      <c r="AB257" s="670"/>
      <c r="AC257" s="671"/>
      <c r="AD257" s="671"/>
      <c r="AE257" s="671"/>
      <c r="AF257" s="672"/>
    </row>
    <row r="258" spans="1:32" ht="21" customHeight="1" x14ac:dyDescent="0.25">
      <c r="A258" s="30">
        <v>86</v>
      </c>
      <c r="B258" s="93" t="s">
        <v>487</v>
      </c>
      <c r="C258" s="26" t="s">
        <v>511</v>
      </c>
      <c r="D258" s="634" t="s">
        <v>517</v>
      </c>
      <c r="E258" s="635"/>
      <c r="F258" s="635"/>
      <c r="G258" s="635"/>
      <c r="H258" s="635"/>
      <c r="I258" s="635"/>
      <c r="J258" s="636"/>
      <c r="L258" s="30">
        <v>86</v>
      </c>
      <c r="M258" s="643" t="s">
        <v>518</v>
      </c>
      <c r="N258" s="644"/>
      <c r="O258" s="644"/>
      <c r="P258" s="644"/>
      <c r="Q258" s="645"/>
      <c r="S258" s="30">
        <v>86</v>
      </c>
      <c r="T258" s="652" t="s">
        <v>519</v>
      </c>
      <c r="U258" s="653"/>
      <c r="V258" s="653"/>
      <c r="W258" s="653"/>
      <c r="X258" s="654"/>
      <c r="Y258" s="661" t="s">
        <v>520</v>
      </c>
      <c r="AA258" s="30">
        <v>86</v>
      </c>
      <c r="AB258" s="664" t="s">
        <v>521</v>
      </c>
      <c r="AC258" s="665"/>
      <c r="AD258" s="665"/>
      <c r="AE258" s="665"/>
      <c r="AF258" s="666"/>
    </row>
    <row r="259" spans="1:32" ht="21" customHeight="1" x14ac:dyDescent="0.25">
      <c r="A259" s="31"/>
      <c r="B259" s="94"/>
      <c r="C259" s="42"/>
      <c r="D259" s="637"/>
      <c r="E259" s="673"/>
      <c r="F259" s="673"/>
      <c r="G259" s="673"/>
      <c r="H259" s="673"/>
      <c r="I259" s="673"/>
      <c r="J259" s="639"/>
      <c r="L259" s="31"/>
      <c r="M259" s="646"/>
      <c r="N259" s="612"/>
      <c r="O259" s="612"/>
      <c r="P259" s="612"/>
      <c r="Q259" s="648"/>
      <c r="S259" s="31"/>
      <c r="T259" s="655"/>
      <c r="U259" s="674"/>
      <c r="V259" s="674"/>
      <c r="W259" s="674"/>
      <c r="X259" s="657"/>
      <c r="Y259" s="662"/>
      <c r="Z259" s="29"/>
      <c r="AA259" s="31"/>
      <c r="AB259" s="667"/>
      <c r="AC259" s="675"/>
      <c r="AD259" s="675"/>
      <c r="AE259" s="675"/>
      <c r="AF259" s="669"/>
    </row>
    <row r="260" spans="1:32" ht="21" customHeight="1" x14ac:dyDescent="0.25">
      <c r="A260" s="32"/>
      <c r="B260" s="94"/>
      <c r="C260" s="42"/>
      <c r="D260" s="640"/>
      <c r="E260" s="641"/>
      <c r="F260" s="641"/>
      <c r="G260" s="641"/>
      <c r="H260" s="641"/>
      <c r="I260" s="641"/>
      <c r="J260" s="642"/>
      <c r="L260" s="32"/>
      <c r="M260" s="649"/>
      <c r="N260" s="650"/>
      <c r="O260" s="650"/>
      <c r="P260" s="650"/>
      <c r="Q260" s="651"/>
      <c r="S260" s="32"/>
      <c r="T260" s="658"/>
      <c r="U260" s="659"/>
      <c r="V260" s="659"/>
      <c r="W260" s="659"/>
      <c r="X260" s="660"/>
      <c r="Y260" s="663"/>
      <c r="Z260" s="29"/>
      <c r="AA260" s="32"/>
      <c r="AB260" s="670"/>
      <c r="AC260" s="671"/>
      <c r="AD260" s="671"/>
      <c r="AE260" s="671"/>
      <c r="AF260" s="672"/>
    </row>
    <row r="261" spans="1:32" ht="21" customHeight="1" x14ac:dyDescent="0.25">
      <c r="A261" s="30">
        <v>87</v>
      </c>
      <c r="B261" s="93" t="s">
        <v>461</v>
      </c>
      <c r="C261" s="26" t="s">
        <v>522</v>
      </c>
      <c r="D261" s="634" t="s">
        <v>523</v>
      </c>
      <c r="E261" s="635"/>
      <c r="F261" s="635"/>
      <c r="G261" s="635"/>
      <c r="H261" s="635"/>
      <c r="I261" s="635"/>
      <c r="J261" s="636"/>
      <c r="L261" s="30">
        <v>87</v>
      </c>
      <c r="M261" s="643" t="s">
        <v>524</v>
      </c>
      <c r="N261" s="644"/>
      <c r="O261" s="644"/>
      <c r="P261" s="644"/>
      <c r="Q261" s="645"/>
      <c r="S261" s="30">
        <v>87</v>
      </c>
      <c r="T261" s="652" t="s">
        <v>525</v>
      </c>
      <c r="U261" s="653"/>
      <c r="V261" s="653"/>
      <c r="W261" s="653"/>
      <c r="X261" s="654"/>
      <c r="Y261" s="661" t="s">
        <v>526</v>
      </c>
      <c r="AA261" s="30">
        <v>87</v>
      </c>
      <c r="AB261" s="664" t="s">
        <v>527</v>
      </c>
      <c r="AC261" s="665"/>
      <c r="AD261" s="665"/>
      <c r="AE261" s="665"/>
      <c r="AF261" s="666"/>
    </row>
    <row r="262" spans="1:32" ht="21" customHeight="1" x14ac:dyDescent="0.25">
      <c r="A262" s="31"/>
      <c r="B262" s="94"/>
      <c r="C262" s="42"/>
      <c r="D262" s="637"/>
      <c r="E262" s="673"/>
      <c r="F262" s="673"/>
      <c r="G262" s="673"/>
      <c r="H262" s="673"/>
      <c r="I262" s="673"/>
      <c r="J262" s="639"/>
      <c r="L262" s="31"/>
      <c r="M262" s="646"/>
      <c r="N262" s="612"/>
      <c r="O262" s="612"/>
      <c r="P262" s="612"/>
      <c r="Q262" s="648"/>
      <c r="S262" s="31"/>
      <c r="T262" s="655"/>
      <c r="U262" s="674"/>
      <c r="V262" s="674"/>
      <c r="W262" s="674"/>
      <c r="X262" s="657"/>
      <c r="Y262" s="662"/>
      <c r="Z262" s="29"/>
      <c r="AA262" s="31"/>
      <c r="AB262" s="667"/>
      <c r="AC262" s="675"/>
      <c r="AD262" s="675"/>
      <c r="AE262" s="675"/>
      <c r="AF262" s="669"/>
    </row>
    <row r="263" spans="1:32" ht="21" customHeight="1" x14ac:dyDescent="0.25">
      <c r="A263" s="32"/>
      <c r="B263" s="94"/>
      <c r="C263" s="42"/>
      <c r="D263" s="640"/>
      <c r="E263" s="641"/>
      <c r="F263" s="641"/>
      <c r="G263" s="641"/>
      <c r="H263" s="641"/>
      <c r="I263" s="641"/>
      <c r="J263" s="642"/>
      <c r="L263" s="32"/>
      <c r="M263" s="649"/>
      <c r="N263" s="650"/>
      <c r="O263" s="650"/>
      <c r="P263" s="650"/>
      <c r="Q263" s="651"/>
      <c r="S263" s="32"/>
      <c r="T263" s="658"/>
      <c r="U263" s="659"/>
      <c r="V263" s="659"/>
      <c r="W263" s="659"/>
      <c r="X263" s="660"/>
      <c r="Y263" s="663"/>
      <c r="Z263" s="29"/>
      <c r="AA263" s="32"/>
      <c r="AB263" s="670"/>
      <c r="AC263" s="671"/>
      <c r="AD263" s="671"/>
      <c r="AE263" s="671"/>
      <c r="AF263" s="672"/>
    </row>
    <row r="264" spans="1:32" ht="21" customHeight="1" x14ac:dyDescent="0.25">
      <c r="A264" s="30">
        <v>88</v>
      </c>
      <c r="B264" s="93" t="s">
        <v>461</v>
      </c>
      <c r="C264" s="26" t="s">
        <v>81</v>
      </c>
      <c r="D264" s="634" t="s">
        <v>528</v>
      </c>
      <c r="E264" s="635"/>
      <c r="F264" s="635"/>
      <c r="G264" s="635"/>
      <c r="H264" s="635"/>
      <c r="I264" s="635"/>
      <c r="J264" s="636"/>
      <c r="L264" s="30">
        <v>88</v>
      </c>
      <c r="M264" s="643" t="s">
        <v>529</v>
      </c>
      <c r="N264" s="644"/>
      <c r="O264" s="644"/>
      <c r="P264" s="644"/>
      <c r="Q264" s="645"/>
      <c r="S264" s="30">
        <v>88</v>
      </c>
      <c r="T264" s="652" t="s">
        <v>84</v>
      </c>
      <c r="U264" s="653"/>
      <c r="V264" s="653"/>
      <c r="W264" s="653"/>
      <c r="X264" s="654"/>
      <c r="Y264" s="661" t="s">
        <v>530</v>
      </c>
      <c r="AA264" s="30">
        <v>88</v>
      </c>
      <c r="AB264" s="664" t="s">
        <v>531</v>
      </c>
      <c r="AC264" s="665"/>
      <c r="AD264" s="665"/>
      <c r="AE264" s="665"/>
      <c r="AF264" s="666"/>
    </row>
    <row r="265" spans="1:32" ht="21" customHeight="1" x14ac:dyDescent="0.25">
      <c r="A265" s="31"/>
      <c r="B265" s="94"/>
      <c r="C265" s="42"/>
      <c r="D265" s="637"/>
      <c r="E265" s="673"/>
      <c r="F265" s="673"/>
      <c r="G265" s="673"/>
      <c r="H265" s="673"/>
      <c r="I265" s="673"/>
      <c r="J265" s="639"/>
      <c r="L265" s="31"/>
      <c r="M265" s="646"/>
      <c r="N265" s="612"/>
      <c r="O265" s="612"/>
      <c r="P265" s="612"/>
      <c r="Q265" s="648"/>
      <c r="S265" s="31"/>
      <c r="T265" s="655"/>
      <c r="U265" s="674"/>
      <c r="V265" s="674"/>
      <c r="W265" s="674"/>
      <c r="X265" s="657"/>
      <c r="Y265" s="662"/>
      <c r="Z265" s="29"/>
      <c r="AA265" s="31"/>
      <c r="AB265" s="667"/>
      <c r="AC265" s="675"/>
      <c r="AD265" s="675"/>
      <c r="AE265" s="675"/>
      <c r="AF265" s="669"/>
    </row>
    <row r="266" spans="1:32" ht="21" customHeight="1" x14ac:dyDescent="0.25">
      <c r="A266" s="32"/>
      <c r="B266" s="94"/>
      <c r="C266" s="42"/>
      <c r="D266" s="640"/>
      <c r="E266" s="641"/>
      <c r="F266" s="641"/>
      <c r="G266" s="641"/>
      <c r="H266" s="641"/>
      <c r="I266" s="641"/>
      <c r="J266" s="642"/>
      <c r="L266" s="32"/>
      <c r="M266" s="649"/>
      <c r="N266" s="650"/>
      <c r="O266" s="650"/>
      <c r="P266" s="650"/>
      <c r="Q266" s="651"/>
      <c r="S266" s="32"/>
      <c r="T266" s="658"/>
      <c r="U266" s="659"/>
      <c r="V266" s="659"/>
      <c r="W266" s="659"/>
      <c r="X266" s="660"/>
      <c r="Y266" s="663"/>
      <c r="Z266" s="29"/>
      <c r="AA266" s="32"/>
      <c r="AB266" s="670"/>
      <c r="AC266" s="671"/>
      <c r="AD266" s="671"/>
      <c r="AE266" s="671"/>
      <c r="AF266" s="672"/>
    </row>
    <row r="267" spans="1:32" ht="21" customHeight="1" x14ac:dyDescent="0.25">
      <c r="A267" s="30">
        <v>89</v>
      </c>
      <c r="B267" s="93" t="s">
        <v>461</v>
      </c>
      <c r="C267" s="26" t="s">
        <v>532</v>
      </c>
      <c r="D267" s="634" t="s">
        <v>533</v>
      </c>
      <c r="E267" s="635"/>
      <c r="F267" s="635"/>
      <c r="G267" s="635"/>
      <c r="H267" s="635"/>
      <c r="I267" s="635"/>
      <c r="J267" s="636"/>
      <c r="L267" s="30">
        <v>89</v>
      </c>
      <c r="M267" s="643" t="s">
        <v>13</v>
      </c>
      <c r="N267" s="644"/>
      <c r="O267" s="644"/>
      <c r="P267" s="644"/>
      <c r="Q267" s="645"/>
      <c r="S267" s="30">
        <v>89</v>
      </c>
      <c r="T267" s="652" t="s">
        <v>534</v>
      </c>
      <c r="U267" s="653"/>
      <c r="V267" s="653"/>
      <c r="W267" s="653"/>
      <c r="X267" s="654"/>
      <c r="Y267" s="661" t="s">
        <v>535</v>
      </c>
      <c r="AA267" s="30">
        <v>89</v>
      </c>
      <c r="AB267" s="664" t="s">
        <v>536</v>
      </c>
      <c r="AC267" s="665"/>
      <c r="AD267" s="665"/>
      <c r="AE267" s="665"/>
      <c r="AF267" s="666"/>
    </row>
    <row r="268" spans="1:32" ht="21" customHeight="1" x14ac:dyDescent="0.25">
      <c r="A268" s="31"/>
      <c r="B268" s="94"/>
      <c r="C268" s="42"/>
      <c r="D268" s="637"/>
      <c r="E268" s="673"/>
      <c r="F268" s="673"/>
      <c r="G268" s="673"/>
      <c r="H268" s="673"/>
      <c r="I268" s="673"/>
      <c r="J268" s="639"/>
      <c r="L268" s="31"/>
      <c r="M268" s="646"/>
      <c r="N268" s="612"/>
      <c r="O268" s="612"/>
      <c r="P268" s="612"/>
      <c r="Q268" s="648"/>
      <c r="S268" s="31"/>
      <c r="T268" s="655"/>
      <c r="U268" s="674"/>
      <c r="V268" s="674"/>
      <c r="W268" s="674"/>
      <c r="X268" s="657"/>
      <c r="Y268" s="662"/>
      <c r="Z268" s="29"/>
      <c r="AA268" s="31"/>
      <c r="AB268" s="667"/>
      <c r="AC268" s="675"/>
      <c r="AD268" s="675"/>
      <c r="AE268" s="675"/>
      <c r="AF268" s="669"/>
    </row>
    <row r="269" spans="1:32" ht="21" customHeight="1" x14ac:dyDescent="0.25">
      <c r="A269" s="32"/>
      <c r="B269" s="94"/>
      <c r="C269" s="42"/>
      <c r="D269" s="640"/>
      <c r="E269" s="641"/>
      <c r="F269" s="641"/>
      <c r="G269" s="641"/>
      <c r="H269" s="641"/>
      <c r="I269" s="641"/>
      <c r="J269" s="642"/>
      <c r="L269" s="32"/>
      <c r="M269" s="649"/>
      <c r="N269" s="650"/>
      <c r="O269" s="650"/>
      <c r="P269" s="650"/>
      <c r="Q269" s="651"/>
      <c r="S269" s="32"/>
      <c r="T269" s="658"/>
      <c r="U269" s="659"/>
      <c r="V269" s="659"/>
      <c r="W269" s="659"/>
      <c r="X269" s="660"/>
      <c r="Y269" s="663"/>
      <c r="Z269" s="29"/>
      <c r="AA269" s="32"/>
      <c r="AB269" s="670"/>
      <c r="AC269" s="671"/>
      <c r="AD269" s="671"/>
      <c r="AE269" s="671"/>
      <c r="AF269" s="672"/>
    </row>
    <row r="270" spans="1:32" ht="21" customHeight="1" x14ac:dyDescent="0.25">
      <c r="A270" s="30">
        <v>90</v>
      </c>
      <c r="B270" s="93" t="s">
        <v>487</v>
      </c>
      <c r="C270" s="26" t="s">
        <v>537</v>
      </c>
      <c r="D270" s="634" t="s">
        <v>538</v>
      </c>
      <c r="E270" s="635"/>
      <c r="F270" s="635"/>
      <c r="G270" s="635"/>
      <c r="H270" s="635"/>
      <c r="I270" s="635"/>
      <c r="J270" s="636"/>
      <c r="L270" s="30">
        <v>90</v>
      </c>
      <c r="M270" s="643" t="s">
        <v>539</v>
      </c>
      <c r="N270" s="644"/>
      <c r="O270" s="644"/>
      <c r="P270" s="644"/>
      <c r="Q270" s="645"/>
      <c r="S270" s="30">
        <v>90</v>
      </c>
      <c r="T270" s="652" t="s">
        <v>540</v>
      </c>
      <c r="U270" s="653"/>
      <c r="V270" s="653"/>
      <c r="W270" s="653"/>
      <c r="X270" s="654"/>
      <c r="Y270" s="661" t="s">
        <v>541</v>
      </c>
      <c r="AA270" s="30">
        <v>90</v>
      </c>
      <c r="AB270" s="664" t="s">
        <v>542</v>
      </c>
      <c r="AC270" s="665"/>
      <c r="AD270" s="665"/>
      <c r="AE270" s="665"/>
      <c r="AF270" s="666"/>
    </row>
    <row r="271" spans="1:32" ht="21" customHeight="1" x14ac:dyDescent="0.25">
      <c r="A271" s="31"/>
      <c r="B271" s="94"/>
      <c r="C271" s="42"/>
      <c r="D271" s="637"/>
      <c r="E271" s="673"/>
      <c r="F271" s="673"/>
      <c r="G271" s="673"/>
      <c r="H271" s="673"/>
      <c r="I271" s="673"/>
      <c r="J271" s="639"/>
      <c r="L271" s="31"/>
      <c r="M271" s="646"/>
      <c r="N271" s="612"/>
      <c r="O271" s="612"/>
      <c r="P271" s="612"/>
      <c r="Q271" s="648"/>
      <c r="S271" s="31"/>
      <c r="T271" s="655"/>
      <c r="U271" s="674"/>
      <c r="V271" s="674"/>
      <c r="W271" s="674"/>
      <c r="X271" s="657"/>
      <c r="Y271" s="662"/>
      <c r="Z271" s="29"/>
      <c r="AA271" s="31"/>
      <c r="AB271" s="667"/>
      <c r="AC271" s="675"/>
      <c r="AD271" s="675"/>
      <c r="AE271" s="675"/>
      <c r="AF271" s="669"/>
    </row>
    <row r="272" spans="1:32" ht="21" customHeight="1" x14ac:dyDescent="0.25">
      <c r="A272" s="32"/>
      <c r="B272" s="94"/>
      <c r="C272" s="42"/>
      <c r="D272" s="640"/>
      <c r="E272" s="641"/>
      <c r="F272" s="641"/>
      <c r="G272" s="641"/>
      <c r="H272" s="641"/>
      <c r="I272" s="641"/>
      <c r="J272" s="642"/>
      <c r="L272" s="32"/>
      <c r="M272" s="649"/>
      <c r="N272" s="650"/>
      <c r="O272" s="650"/>
      <c r="P272" s="650"/>
      <c r="Q272" s="651"/>
      <c r="S272" s="32"/>
      <c r="T272" s="658"/>
      <c r="U272" s="659"/>
      <c r="V272" s="659"/>
      <c r="W272" s="659"/>
      <c r="X272" s="660"/>
      <c r="Y272" s="663"/>
      <c r="Z272" s="29"/>
      <c r="AA272" s="32"/>
      <c r="AB272" s="670"/>
      <c r="AC272" s="671"/>
      <c r="AD272" s="671"/>
      <c r="AE272" s="671"/>
      <c r="AF272" s="672"/>
    </row>
    <row r="273" spans="1:32" ht="21" customHeight="1" x14ac:dyDescent="0.25">
      <c r="A273" s="30">
        <v>91</v>
      </c>
      <c r="B273" s="93" t="s">
        <v>461</v>
      </c>
      <c r="C273" s="26" t="s">
        <v>93</v>
      </c>
      <c r="D273" s="634" t="s">
        <v>543</v>
      </c>
      <c r="E273" s="635"/>
      <c r="F273" s="635"/>
      <c r="G273" s="635"/>
      <c r="H273" s="635"/>
      <c r="I273" s="635"/>
      <c r="J273" s="636"/>
      <c r="L273" s="30">
        <v>91</v>
      </c>
      <c r="M273" s="643" t="s">
        <v>457</v>
      </c>
      <c r="N273" s="644"/>
      <c r="O273" s="644"/>
      <c r="P273" s="644"/>
      <c r="Q273" s="645"/>
      <c r="S273" s="30">
        <v>91</v>
      </c>
      <c r="T273" s="652" t="s">
        <v>544</v>
      </c>
      <c r="U273" s="653"/>
      <c r="V273" s="653"/>
      <c r="W273" s="653"/>
      <c r="X273" s="654"/>
      <c r="Y273" s="661" t="s">
        <v>459</v>
      </c>
      <c r="AA273" s="30">
        <v>91</v>
      </c>
      <c r="AB273" s="664" t="s">
        <v>545</v>
      </c>
      <c r="AC273" s="665"/>
      <c r="AD273" s="665"/>
      <c r="AE273" s="665"/>
      <c r="AF273" s="666"/>
    </row>
    <row r="274" spans="1:32" ht="21" customHeight="1" x14ac:dyDescent="0.25">
      <c r="A274" s="31"/>
      <c r="B274" s="94"/>
      <c r="C274" s="42"/>
      <c r="D274" s="637"/>
      <c r="E274" s="673"/>
      <c r="F274" s="673"/>
      <c r="G274" s="673"/>
      <c r="H274" s="673"/>
      <c r="I274" s="673"/>
      <c r="J274" s="639"/>
      <c r="L274" s="31"/>
      <c r="M274" s="646"/>
      <c r="N274" s="612"/>
      <c r="O274" s="612"/>
      <c r="P274" s="612"/>
      <c r="Q274" s="648"/>
      <c r="S274" s="31"/>
      <c r="T274" s="655"/>
      <c r="U274" s="674"/>
      <c r="V274" s="674"/>
      <c r="W274" s="674"/>
      <c r="X274" s="657"/>
      <c r="Y274" s="662"/>
      <c r="Z274" s="29"/>
      <c r="AA274" s="31"/>
      <c r="AB274" s="667"/>
      <c r="AC274" s="675"/>
      <c r="AD274" s="675"/>
      <c r="AE274" s="675"/>
      <c r="AF274" s="669"/>
    </row>
    <row r="275" spans="1:32" ht="21" customHeight="1" x14ac:dyDescent="0.25">
      <c r="A275" s="32"/>
      <c r="B275" s="94"/>
      <c r="C275" s="42"/>
      <c r="D275" s="640"/>
      <c r="E275" s="641"/>
      <c r="F275" s="641"/>
      <c r="G275" s="641"/>
      <c r="H275" s="641"/>
      <c r="I275" s="641"/>
      <c r="J275" s="642"/>
      <c r="L275" s="32"/>
      <c r="M275" s="649"/>
      <c r="N275" s="650"/>
      <c r="O275" s="650"/>
      <c r="P275" s="650"/>
      <c r="Q275" s="651"/>
      <c r="S275" s="32"/>
      <c r="T275" s="658"/>
      <c r="U275" s="659"/>
      <c r="V275" s="659"/>
      <c r="W275" s="659"/>
      <c r="X275" s="660"/>
      <c r="Y275" s="663"/>
      <c r="Z275" s="29"/>
      <c r="AA275" s="32"/>
      <c r="AB275" s="670"/>
      <c r="AC275" s="671"/>
      <c r="AD275" s="671"/>
      <c r="AE275" s="671"/>
      <c r="AF275" s="672"/>
    </row>
    <row r="276" spans="1:32" ht="21" customHeight="1" x14ac:dyDescent="0.25">
      <c r="A276" s="30">
        <v>92</v>
      </c>
      <c r="B276" s="93" t="s">
        <v>461</v>
      </c>
      <c r="C276" s="26" t="s">
        <v>546</v>
      </c>
      <c r="D276" s="634" t="s">
        <v>547</v>
      </c>
      <c r="E276" s="635"/>
      <c r="F276" s="635"/>
      <c r="G276" s="635"/>
      <c r="H276" s="635"/>
      <c r="I276" s="635"/>
      <c r="J276" s="636"/>
      <c r="L276" s="30">
        <v>92</v>
      </c>
      <c r="M276" s="643" t="s">
        <v>548</v>
      </c>
      <c r="N276" s="644"/>
      <c r="O276" s="644"/>
      <c r="P276" s="644"/>
      <c r="Q276" s="645"/>
      <c r="S276" s="30">
        <v>92</v>
      </c>
      <c r="T276" s="652" t="s">
        <v>549</v>
      </c>
      <c r="U276" s="653"/>
      <c r="V276" s="653"/>
      <c r="W276" s="653"/>
      <c r="X276" s="654"/>
      <c r="Y276" s="661" t="s">
        <v>550</v>
      </c>
      <c r="AA276" s="30">
        <v>92</v>
      </c>
      <c r="AB276" s="664" t="s">
        <v>551</v>
      </c>
      <c r="AC276" s="665"/>
      <c r="AD276" s="665"/>
      <c r="AE276" s="665"/>
      <c r="AF276" s="666"/>
    </row>
    <row r="277" spans="1:32" ht="21" customHeight="1" x14ac:dyDescent="0.25">
      <c r="A277" s="31"/>
      <c r="B277" s="94"/>
      <c r="C277" s="42"/>
      <c r="D277" s="637"/>
      <c r="E277" s="673"/>
      <c r="F277" s="673"/>
      <c r="G277" s="673"/>
      <c r="H277" s="673"/>
      <c r="I277" s="673"/>
      <c r="J277" s="639"/>
      <c r="L277" s="31"/>
      <c r="M277" s="646"/>
      <c r="N277" s="612"/>
      <c r="O277" s="612"/>
      <c r="P277" s="612"/>
      <c r="Q277" s="648"/>
      <c r="S277" s="31"/>
      <c r="T277" s="655"/>
      <c r="U277" s="674"/>
      <c r="V277" s="674"/>
      <c r="W277" s="674"/>
      <c r="X277" s="657"/>
      <c r="Y277" s="662"/>
      <c r="Z277" s="29"/>
      <c r="AA277" s="31"/>
      <c r="AB277" s="667"/>
      <c r="AC277" s="675"/>
      <c r="AD277" s="675"/>
      <c r="AE277" s="675"/>
      <c r="AF277" s="669"/>
    </row>
    <row r="278" spans="1:32" ht="21" customHeight="1" x14ac:dyDescent="0.25">
      <c r="A278" s="32"/>
      <c r="B278" s="94"/>
      <c r="C278" s="42"/>
      <c r="D278" s="640"/>
      <c r="E278" s="641"/>
      <c r="F278" s="641"/>
      <c r="G278" s="641"/>
      <c r="H278" s="641"/>
      <c r="I278" s="641"/>
      <c r="J278" s="642"/>
      <c r="L278" s="32"/>
      <c r="M278" s="649"/>
      <c r="N278" s="650"/>
      <c r="O278" s="650"/>
      <c r="P278" s="650"/>
      <c r="Q278" s="651"/>
      <c r="S278" s="32"/>
      <c r="T278" s="658"/>
      <c r="U278" s="659"/>
      <c r="V278" s="659"/>
      <c r="W278" s="659"/>
      <c r="X278" s="660"/>
      <c r="Y278" s="663"/>
      <c r="Z278" s="29"/>
      <c r="AA278" s="32"/>
      <c r="AB278" s="670"/>
      <c r="AC278" s="671"/>
      <c r="AD278" s="671"/>
      <c r="AE278" s="671"/>
      <c r="AF278" s="672"/>
    </row>
    <row r="279" spans="1:32" ht="21" customHeight="1" x14ac:dyDescent="0.25">
      <c r="A279" s="30">
        <v>93</v>
      </c>
      <c r="B279" s="93" t="s">
        <v>461</v>
      </c>
      <c r="C279" s="26" t="s">
        <v>552</v>
      </c>
      <c r="D279" s="634" t="s">
        <v>553</v>
      </c>
      <c r="E279" s="635"/>
      <c r="F279" s="635"/>
      <c r="G279" s="635"/>
      <c r="H279" s="635"/>
      <c r="I279" s="635"/>
      <c r="J279" s="636"/>
      <c r="L279" s="30">
        <v>93</v>
      </c>
      <c r="M279" s="643" t="s">
        <v>554</v>
      </c>
      <c r="N279" s="644"/>
      <c r="O279" s="644"/>
      <c r="P279" s="644"/>
      <c r="Q279" s="645"/>
      <c r="S279" s="30">
        <v>93</v>
      </c>
      <c r="T279" s="652" t="s">
        <v>555</v>
      </c>
      <c r="U279" s="653"/>
      <c r="V279" s="653"/>
      <c r="W279" s="653"/>
      <c r="X279" s="654"/>
      <c r="Y279" s="661" t="s">
        <v>556</v>
      </c>
      <c r="AA279" s="30">
        <v>93</v>
      </c>
      <c r="AB279" s="664" t="s">
        <v>557</v>
      </c>
      <c r="AC279" s="665"/>
      <c r="AD279" s="665"/>
      <c r="AE279" s="665"/>
      <c r="AF279" s="666"/>
    </row>
    <row r="280" spans="1:32" ht="21" customHeight="1" x14ac:dyDescent="0.25">
      <c r="A280" s="31"/>
      <c r="B280" s="94"/>
      <c r="C280" s="42"/>
      <c r="D280" s="637"/>
      <c r="E280" s="673"/>
      <c r="F280" s="673"/>
      <c r="G280" s="673"/>
      <c r="H280" s="673"/>
      <c r="I280" s="673"/>
      <c r="J280" s="639"/>
      <c r="L280" s="31"/>
      <c r="M280" s="646"/>
      <c r="N280" s="612"/>
      <c r="O280" s="612"/>
      <c r="P280" s="612"/>
      <c r="Q280" s="648"/>
      <c r="S280" s="31"/>
      <c r="T280" s="655"/>
      <c r="U280" s="674"/>
      <c r="V280" s="674"/>
      <c r="W280" s="674"/>
      <c r="X280" s="657"/>
      <c r="Y280" s="662"/>
      <c r="Z280" s="29"/>
      <c r="AA280" s="31"/>
      <c r="AB280" s="667"/>
      <c r="AC280" s="675"/>
      <c r="AD280" s="675"/>
      <c r="AE280" s="675"/>
      <c r="AF280" s="669"/>
    </row>
    <row r="281" spans="1:32" ht="21" customHeight="1" x14ac:dyDescent="0.25">
      <c r="A281" s="32"/>
      <c r="B281" s="94"/>
      <c r="C281" s="42"/>
      <c r="D281" s="640"/>
      <c r="E281" s="641"/>
      <c r="F281" s="641"/>
      <c r="G281" s="641"/>
      <c r="H281" s="641"/>
      <c r="I281" s="641"/>
      <c r="J281" s="642"/>
      <c r="L281" s="32"/>
      <c r="M281" s="649"/>
      <c r="N281" s="650"/>
      <c r="O281" s="650"/>
      <c r="P281" s="650"/>
      <c r="Q281" s="651"/>
      <c r="S281" s="32"/>
      <c r="T281" s="658"/>
      <c r="U281" s="659"/>
      <c r="V281" s="659"/>
      <c r="W281" s="659"/>
      <c r="X281" s="660"/>
      <c r="Y281" s="663"/>
      <c r="Z281" s="29"/>
      <c r="AA281" s="32"/>
      <c r="AB281" s="670"/>
      <c r="AC281" s="671"/>
      <c r="AD281" s="671"/>
      <c r="AE281" s="671"/>
      <c r="AF281" s="672"/>
    </row>
    <row r="282" spans="1:32" ht="21" customHeight="1" x14ac:dyDescent="0.25">
      <c r="A282" s="30">
        <v>94</v>
      </c>
      <c r="B282" s="93" t="s">
        <v>461</v>
      </c>
      <c r="C282" s="26" t="s">
        <v>558</v>
      </c>
      <c r="D282" s="634" t="s">
        <v>559</v>
      </c>
      <c r="E282" s="635"/>
      <c r="F282" s="635"/>
      <c r="G282" s="635"/>
      <c r="H282" s="635"/>
      <c r="I282" s="635"/>
      <c r="J282" s="636"/>
      <c r="L282" s="30">
        <v>94</v>
      </c>
      <c r="M282" s="643" t="s">
        <v>560</v>
      </c>
      <c r="N282" s="644"/>
      <c r="O282" s="644"/>
      <c r="P282" s="644"/>
      <c r="Q282" s="645"/>
      <c r="S282" s="30">
        <v>94</v>
      </c>
      <c r="T282" s="652" t="s">
        <v>561</v>
      </c>
      <c r="U282" s="653"/>
      <c r="V282" s="653"/>
      <c r="W282" s="653"/>
      <c r="X282" s="654"/>
      <c r="Y282" s="661" t="s">
        <v>562</v>
      </c>
      <c r="AA282" s="30">
        <v>94</v>
      </c>
      <c r="AB282" s="664" t="s">
        <v>563</v>
      </c>
      <c r="AC282" s="665"/>
      <c r="AD282" s="665"/>
      <c r="AE282" s="665"/>
      <c r="AF282" s="666"/>
    </row>
    <row r="283" spans="1:32" ht="21" customHeight="1" x14ac:dyDescent="0.25">
      <c r="A283" s="31"/>
      <c r="B283" s="94"/>
      <c r="C283" s="42"/>
      <c r="D283" s="637"/>
      <c r="E283" s="673"/>
      <c r="F283" s="673"/>
      <c r="G283" s="673"/>
      <c r="H283" s="673"/>
      <c r="I283" s="673"/>
      <c r="J283" s="639"/>
      <c r="L283" s="31"/>
      <c r="M283" s="646"/>
      <c r="N283" s="612"/>
      <c r="O283" s="612"/>
      <c r="P283" s="612"/>
      <c r="Q283" s="648"/>
      <c r="S283" s="31"/>
      <c r="T283" s="655"/>
      <c r="U283" s="674"/>
      <c r="V283" s="674"/>
      <c r="W283" s="674"/>
      <c r="X283" s="657"/>
      <c r="Y283" s="662"/>
      <c r="Z283" s="29"/>
      <c r="AA283" s="31"/>
      <c r="AB283" s="667"/>
      <c r="AC283" s="675"/>
      <c r="AD283" s="675"/>
      <c r="AE283" s="675"/>
      <c r="AF283" s="669"/>
    </row>
    <row r="284" spans="1:32" ht="21" customHeight="1" x14ac:dyDescent="0.25">
      <c r="A284" s="32"/>
      <c r="B284" s="94"/>
      <c r="C284" s="42"/>
      <c r="D284" s="640"/>
      <c r="E284" s="641"/>
      <c r="F284" s="641"/>
      <c r="G284" s="641"/>
      <c r="H284" s="641"/>
      <c r="I284" s="641"/>
      <c r="J284" s="642"/>
      <c r="L284" s="32"/>
      <c r="M284" s="649"/>
      <c r="N284" s="650"/>
      <c r="O284" s="650"/>
      <c r="P284" s="650"/>
      <c r="Q284" s="651"/>
      <c r="S284" s="32"/>
      <c r="T284" s="658"/>
      <c r="U284" s="659"/>
      <c r="V284" s="659"/>
      <c r="W284" s="659"/>
      <c r="X284" s="660"/>
      <c r="Y284" s="663"/>
      <c r="Z284" s="29"/>
      <c r="AA284" s="32"/>
      <c r="AB284" s="670"/>
      <c r="AC284" s="671"/>
      <c r="AD284" s="671"/>
      <c r="AE284" s="671"/>
      <c r="AF284" s="672"/>
    </row>
    <row r="285" spans="1:32" ht="21" customHeight="1" x14ac:dyDescent="0.25">
      <c r="A285" s="30">
        <v>95</v>
      </c>
      <c r="B285" s="93" t="s">
        <v>461</v>
      </c>
      <c r="C285" s="26" t="s">
        <v>564</v>
      </c>
      <c r="D285" s="634" t="s">
        <v>565</v>
      </c>
      <c r="E285" s="635"/>
      <c r="F285" s="635"/>
      <c r="G285" s="635"/>
      <c r="H285" s="635"/>
      <c r="I285" s="635"/>
      <c r="J285" s="636"/>
      <c r="L285" s="30">
        <v>95</v>
      </c>
      <c r="M285" s="643" t="s">
        <v>566</v>
      </c>
      <c r="N285" s="644"/>
      <c r="O285" s="644"/>
      <c r="P285" s="644"/>
      <c r="Q285" s="645"/>
      <c r="S285" s="30">
        <v>95</v>
      </c>
      <c r="T285" s="652" t="s">
        <v>567</v>
      </c>
      <c r="U285" s="653"/>
      <c r="V285" s="653"/>
      <c r="W285" s="653"/>
      <c r="X285" s="654"/>
      <c r="Y285" s="661" t="s">
        <v>568</v>
      </c>
      <c r="AA285" s="30">
        <v>95</v>
      </c>
      <c r="AB285" s="664" t="s">
        <v>569</v>
      </c>
      <c r="AC285" s="665"/>
      <c r="AD285" s="665"/>
      <c r="AE285" s="665"/>
      <c r="AF285" s="666"/>
    </row>
    <row r="286" spans="1:32" ht="21" customHeight="1" x14ac:dyDescent="0.25">
      <c r="A286" s="31"/>
      <c r="B286" s="94"/>
      <c r="C286" s="42"/>
      <c r="D286" s="637"/>
      <c r="E286" s="673"/>
      <c r="F286" s="673"/>
      <c r="G286" s="673"/>
      <c r="H286" s="673"/>
      <c r="I286" s="673"/>
      <c r="J286" s="639"/>
      <c r="L286" s="31"/>
      <c r="M286" s="646"/>
      <c r="N286" s="612"/>
      <c r="O286" s="612"/>
      <c r="P286" s="612"/>
      <c r="Q286" s="648"/>
      <c r="S286" s="31"/>
      <c r="T286" s="655"/>
      <c r="U286" s="674"/>
      <c r="V286" s="674"/>
      <c r="W286" s="674"/>
      <c r="X286" s="657"/>
      <c r="Y286" s="662"/>
      <c r="Z286" s="29"/>
      <c r="AA286" s="31"/>
      <c r="AB286" s="667"/>
      <c r="AC286" s="675"/>
      <c r="AD286" s="675"/>
      <c r="AE286" s="675"/>
      <c r="AF286" s="669"/>
    </row>
    <row r="287" spans="1:32" ht="21" customHeight="1" x14ac:dyDescent="0.25">
      <c r="A287" s="32"/>
      <c r="B287" s="94"/>
      <c r="C287" s="42"/>
      <c r="D287" s="640"/>
      <c r="E287" s="641"/>
      <c r="F287" s="641"/>
      <c r="G287" s="641"/>
      <c r="H287" s="641"/>
      <c r="I287" s="641"/>
      <c r="J287" s="642"/>
      <c r="L287" s="32"/>
      <c r="M287" s="649"/>
      <c r="N287" s="650"/>
      <c r="O287" s="650"/>
      <c r="P287" s="650"/>
      <c r="Q287" s="651"/>
      <c r="S287" s="32"/>
      <c r="T287" s="658"/>
      <c r="U287" s="659"/>
      <c r="V287" s="659"/>
      <c r="W287" s="659"/>
      <c r="X287" s="660"/>
      <c r="Y287" s="663"/>
      <c r="Z287" s="29"/>
      <c r="AA287" s="32"/>
      <c r="AB287" s="670"/>
      <c r="AC287" s="671"/>
      <c r="AD287" s="671"/>
      <c r="AE287" s="671"/>
      <c r="AF287" s="672"/>
    </row>
    <row r="288" spans="1:32" ht="21" customHeight="1" x14ac:dyDescent="0.25">
      <c r="A288" s="30">
        <v>96</v>
      </c>
      <c r="B288" s="93" t="s">
        <v>487</v>
      </c>
      <c r="C288" s="26" t="s">
        <v>570</v>
      </c>
      <c r="D288" s="634" t="s">
        <v>571</v>
      </c>
      <c r="E288" s="635"/>
      <c r="F288" s="635"/>
      <c r="G288" s="635"/>
      <c r="H288" s="635"/>
      <c r="I288" s="635"/>
      <c r="J288" s="636"/>
      <c r="L288" s="30">
        <v>96</v>
      </c>
      <c r="M288" s="643" t="s">
        <v>572</v>
      </c>
      <c r="N288" s="644"/>
      <c r="O288" s="644"/>
      <c r="P288" s="644"/>
      <c r="Q288" s="645"/>
      <c r="S288" s="30">
        <v>96</v>
      </c>
      <c r="T288" s="652" t="s">
        <v>573</v>
      </c>
      <c r="U288" s="653"/>
      <c r="V288" s="653"/>
      <c r="W288" s="653"/>
      <c r="X288" s="654"/>
      <c r="Y288" s="661" t="s">
        <v>574</v>
      </c>
      <c r="AA288" s="30">
        <v>96</v>
      </c>
      <c r="AB288" s="664" t="s">
        <v>575</v>
      </c>
      <c r="AC288" s="665"/>
      <c r="AD288" s="665"/>
      <c r="AE288" s="665"/>
      <c r="AF288" s="666"/>
    </row>
    <row r="289" spans="1:32" ht="21" customHeight="1" x14ac:dyDescent="0.25">
      <c r="A289" s="31"/>
      <c r="B289" s="94"/>
      <c r="C289" s="42"/>
      <c r="D289" s="637"/>
      <c r="E289" s="673"/>
      <c r="F289" s="673"/>
      <c r="G289" s="673"/>
      <c r="H289" s="673"/>
      <c r="I289" s="673"/>
      <c r="J289" s="639"/>
      <c r="L289" s="31"/>
      <c r="M289" s="646"/>
      <c r="N289" s="612"/>
      <c r="O289" s="612"/>
      <c r="P289" s="612"/>
      <c r="Q289" s="648"/>
      <c r="S289" s="31"/>
      <c r="T289" s="655"/>
      <c r="U289" s="674"/>
      <c r="V289" s="674"/>
      <c r="W289" s="674"/>
      <c r="X289" s="657"/>
      <c r="Y289" s="662"/>
      <c r="Z289" s="29"/>
      <c r="AA289" s="31"/>
      <c r="AB289" s="667"/>
      <c r="AC289" s="675"/>
      <c r="AD289" s="675"/>
      <c r="AE289" s="675"/>
      <c r="AF289" s="669"/>
    </row>
    <row r="290" spans="1:32" ht="21" customHeight="1" x14ac:dyDescent="0.25">
      <c r="A290" s="32"/>
      <c r="B290" s="94"/>
      <c r="C290" s="42"/>
      <c r="D290" s="640"/>
      <c r="E290" s="641"/>
      <c r="F290" s="641"/>
      <c r="G290" s="641"/>
      <c r="H290" s="641"/>
      <c r="I290" s="641"/>
      <c r="J290" s="642"/>
      <c r="L290" s="32"/>
      <c r="M290" s="649"/>
      <c r="N290" s="650"/>
      <c r="O290" s="650"/>
      <c r="P290" s="650"/>
      <c r="Q290" s="651"/>
      <c r="S290" s="32"/>
      <c r="T290" s="658"/>
      <c r="U290" s="659"/>
      <c r="V290" s="659"/>
      <c r="W290" s="659"/>
      <c r="X290" s="660"/>
      <c r="Y290" s="663"/>
      <c r="Z290" s="29"/>
      <c r="AA290" s="32"/>
      <c r="AB290" s="670"/>
      <c r="AC290" s="671"/>
      <c r="AD290" s="671"/>
      <c r="AE290" s="671"/>
      <c r="AF290" s="672"/>
    </row>
    <row r="291" spans="1:32" ht="21" customHeight="1" x14ac:dyDescent="0.25">
      <c r="A291" s="30">
        <v>97</v>
      </c>
      <c r="B291" s="93" t="s">
        <v>461</v>
      </c>
      <c r="C291" s="26" t="s">
        <v>151</v>
      </c>
      <c r="D291" s="634" t="s">
        <v>576</v>
      </c>
      <c r="E291" s="635"/>
      <c r="F291" s="635"/>
      <c r="G291" s="635"/>
      <c r="H291" s="635"/>
      <c r="I291" s="635"/>
      <c r="J291" s="636"/>
      <c r="L291" s="30">
        <v>97</v>
      </c>
      <c r="M291" s="643" t="s">
        <v>577</v>
      </c>
      <c r="N291" s="644"/>
      <c r="O291" s="644"/>
      <c r="P291" s="644"/>
      <c r="Q291" s="645"/>
      <c r="S291" s="30">
        <v>97</v>
      </c>
      <c r="T291" s="652" t="s">
        <v>578</v>
      </c>
      <c r="U291" s="653"/>
      <c r="V291" s="653"/>
      <c r="W291" s="653"/>
      <c r="X291" s="654"/>
      <c r="Y291" s="661" t="s">
        <v>579</v>
      </c>
      <c r="AA291" s="30">
        <v>97</v>
      </c>
      <c r="AB291" s="664" t="s">
        <v>580</v>
      </c>
      <c r="AC291" s="665"/>
      <c r="AD291" s="665"/>
      <c r="AE291" s="665"/>
      <c r="AF291" s="666"/>
    </row>
    <row r="292" spans="1:32" ht="21" customHeight="1" x14ac:dyDescent="0.25">
      <c r="A292" s="31"/>
      <c r="B292" s="94"/>
      <c r="C292" s="42"/>
      <c r="D292" s="637"/>
      <c r="E292" s="673"/>
      <c r="F292" s="673"/>
      <c r="G292" s="673"/>
      <c r="H292" s="673"/>
      <c r="I292" s="673"/>
      <c r="J292" s="639"/>
      <c r="L292" s="31"/>
      <c r="M292" s="646"/>
      <c r="N292" s="612"/>
      <c r="O292" s="612"/>
      <c r="P292" s="612"/>
      <c r="Q292" s="648"/>
      <c r="S292" s="31"/>
      <c r="T292" s="655"/>
      <c r="U292" s="674"/>
      <c r="V292" s="674"/>
      <c r="W292" s="674"/>
      <c r="X292" s="657"/>
      <c r="Y292" s="662"/>
      <c r="Z292" s="29"/>
      <c r="AA292" s="31"/>
      <c r="AB292" s="667"/>
      <c r="AC292" s="675"/>
      <c r="AD292" s="675"/>
      <c r="AE292" s="675"/>
      <c r="AF292" s="669"/>
    </row>
    <row r="293" spans="1:32" ht="21" customHeight="1" x14ac:dyDescent="0.25">
      <c r="A293" s="32"/>
      <c r="B293" s="94"/>
      <c r="C293" s="42"/>
      <c r="D293" s="640"/>
      <c r="E293" s="641"/>
      <c r="F293" s="641"/>
      <c r="G293" s="641"/>
      <c r="H293" s="641"/>
      <c r="I293" s="641"/>
      <c r="J293" s="642"/>
      <c r="L293" s="32"/>
      <c r="M293" s="649"/>
      <c r="N293" s="650"/>
      <c r="O293" s="650"/>
      <c r="P293" s="650"/>
      <c r="Q293" s="651"/>
      <c r="S293" s="32"/>
      <c r="T293" s="658"/>
      <c r="U293" s="659"/>
      <c r="V293" s="659"/>
      <c r="W293" s="659"/>
      <c r="X293" s="660"/>
      <c r="Y293" s="663"/>
      <c r="Z293" s="29"/>
      <c r="AA293" s="32"/>
      <c r="AB293" s="670"/>
      <c r="AC293" s="671"/>
      <c r="AD293" s="671"/>
      <c r="AE293" s="671"/>
      <c r="AF293" s="672"/>
    </row>
    <row r="294" spans="1:32" ht="21" customHeight="1" x14ac:dyDescent="0.25">
      <c r="A294" s="30">
        <v>98</v>
      </c>
      <c r="B294" s="93" t="s">
        <v>461</v>
      </c>
      <c r="C294" s="26" t="s">
        <v>581</v>
      </c>
      <c r="D294" s="634" t="s">
        <v>582</v>
      </c>
      <c r="E294" s="635"/>
      <c r="F294" s="635"/>
      <c r="G294" s="635"/>
      <c r="H294" s="635"/>
      <c r="I294" s="635"/>
      <c r="J294" s="636"/>
      <c r="L294" s="30">
        <v>98</v>
      </c>
      <c r="M294" s="643" t="s">
        <v>583</v>
      </c>
      <c r="N294" s="644"/>
      <c r="O294" s="644"/>
      <c r="P294" s="644"/>
      <c r="Q294" s="645"/>
      <c r="S294" s="30">
        <v>98</v>
      </c>
      <c r="T294" s="652" t="s">
        <v>584</v>
      </c>
      <c r="U294" s="653"/>
      <c r="V294" s="653"/>
      <c r="W294" s="653"/>
      <c r="X294" s="654"/>
      <c r="Y294" s="661" t="s">
        <v>585</v>
      </c>
      <c r="AA294" s="30">
        <v>98</v>
      </c>
      <c r="AB294" s="664" t="s">
        <v>586</v>
      </c>
      <c r="AC294" s="665"/>
      <c r="AD294" s="665"/>
      <c r="AE294" s="665"/>
      <c r="AF294" s="666"/>
    </row>
    <row r="295" spans="1:32" ht="21" customHeight="1" x14ac:dyDescent="0.25">
      <c r="A295" s="31"/>
      <c r="B295" s="94"/>
      <c r="C295" s="42"/>
      <c r="D295" s="637"/>
      <c r="E295" s="673"/>
      <c r="F295" s="673"/>
      <c r="G295" s="673"/>
      <c r="H295" s="673"/>
      <c r="I295" s="673"/>
      <c r="J295" s="639"/>
      <c r="L295" s="31"/>
      <c r="M295" s="646"/>
      <c r="N295" s="612"/>
      <c r="O295" s="612"/>
      <c r="P295" s="612"/>
      <c r="Q295" s="648"/>
      <c r="S295" s="31"/>
      <c r="T295" s="655"/>
      <c r="U295" s="674"/>
      <c r="V295" s="674"/>
      <c r="W295" s="674"/>
      <c r="X295" s="657"/>
      <c r="Y295" s="662"/>
      <c r="Z295" s="29"/>
      <c r="AA295" s="31"/>
      <c r="AB295" s="667"/>
      <c r="AC295" s="675"/>
      <c r="AD295" s="675"/>
      <c r="AE295" s="675"/>
      <c r="AF295" s="669"/>
    </row>
    <row r="296" spans="1:32" ht="21" customHeight="1" x14ac:dyDescent="0.25">
      <c r="A296" s="32"/>
      <c r="B296" s="94"/>
      <c r="C296" s="42"/>
      <c r="D296" s="640"/>
      <c r="E296" s="641"/>
      <c r="F296" s="641"/>
      <c r="G296" s="641"/>
      <c r="H296" s="641"/>
      <c r="I296" s="641"/>
      <c r="J296" s="642"/>
      <c r="L296" s="32"/>
      <c r="M296" s="649"/>
      <c r="N296" s="650"/>
      <c r="O296" s="650"/>
      <c r="P296" s="650"/>
      <c r="Q296" s="651"/>
      <c r="S296" s="32"/>
      <c r="T296" s="658"/>
      <c r="U296" s="659"/>
      <c r="V296" s="659"/>
      <c r="W296" s="659"/>
      <c r="X296" s="660"/>
      <c r="Y296" s="663"/>
      <c r="Z296" s="29"/>
      <c r="AA296" s="32"/>
      <c r="AB296" s="670"/>
      <c r="AC296" s="671"/>
      <c r="AD296" s="671"/>
      <c r="AE296" s="671"/>
      <c r="AF296" s="672"/>
    </row>
    <row r="297" spans="1:32" ht="21" customHeight="1" x14ac:dyDescent="0.25">
      <c r="A297" s="30">
        <v>99</v>
      </c>
      <c r="B297" s="93" t="s">
        <v>461</v>
      </c>
      <c r="C297" s="26" t="s">
        <v>179</v>
      </c>
      <c r="D297" s="634" t="s">
        <v>587</v>
      </c>
      <c r="E297" s="635"/>
      <c r="F297" s="635"/>
      <c r="G297" s="635"/>
      <c r="H297" s="635"/>
      <c r="I297" s="635"/>
      <c r="J297" s="636"/>
      <c r="L297" s="30">
        <v>99</v>
      </c>
      <c r="M297" s="643" t="s">
        <v>588</v>
      </c>
      <c r="N297" s="644"/>
      <c r="O297" s="644"/>
      <c r="P297" s="644"/>
      <c r="Q297" s="645"/>
      <c r="S297" s="30">
        <v>99</v>
      </c>
      <c r="T297" s="652" t="s">
        <v>181</v>
      </c>
      <c r="U297" s="653"/>
      <c r="V297" s="653"/>
      <c r="W297" s="653"/>
      <c r="X297" s="654"/>
      <c r="Y297" s="661" t="s">
        <v>589</v>
      </c>
      <c r="AA297" s="30">
        <v>99</v>
      </c>
      <c r="AB297" s="664" t="s">
        <v>590</v>
      </c>
      <c r="AC297" s="665"/>
      <c r="AD297" s="665"/>
      <c r="AE297" s="665"/>
      <c r="AF297" s="666"/>
    </row>
    <row r="298" spans="1:32" ht="21" customHeight="1" x14ac:dyDescent="0.25">
      <c r="A298" s="31"/>
      <c r="B298" s="94"/>
      <c r="C298" s="42"/>
      <c r="D298" s="637"/>
      <c r="E298" s="673"/>
      <c r="F298" s="673"/>
      <c r="G298" s="673"/>
      <c r="H298" s="673"/>
      <c r="I298" s="673"/>
      <c r="J298" s="639"/>
      <c r="L298" s="31"/>
      <c r="M298" s="646"/>
      <c r="N298" s="612"/>
      <c r="O298" s="612"/>
      <c r="P298" s="612"/>
      <c r="Q298" s="648"/>
      <c r="S298" s="31"/>
      <c r="T298" s="655"/>
      <c r="U298" s="674"/>
      <c r="V298" s="674"/>
      <c r="W298" s="674"/>
      <c r="X298" s="657"/>
      <c r="Y298" s="662"/>
      <c r="Z298" s="29"/>
      <c r="AA298" s="31"/>
      <c r="AB298" s="667"/>
      <c r="AC298" s="675"/>
      <c r="AD298" s="675"/>
      <c r="AE298" s="675"/>
      <c r="AF298" s="669"/>
    </row>
    <row r="299" spans="1:32" ht="21" customHeight="1" x14ac:dyDescent="0.25">
      <c r="A299" s="32"/>
      <c r="B299" s="94"/>
      <c r="C299" s="42"/>
      <c r="D299" s="640"/>
      <c r="E299" s="641"/>
      <c r="F299" s="641"/>
      <c r="G299" s="641"/>
      <c r="H299" s="641"/>
      <c r="I299" s="641"/>
      <c r="J299" s="642"/>
      <c r="L299" s="32"/>
      <c r="M299" s="649"/>
      <c r="N299" s="650"/>
      <c r="O299" s="650"/>
      <c r="P299" s="650"/>
      <c r="Q299" s="651"/>
      <c r="S299" s="32"/>
      <c r="T299" s="658"/>
      <c r="U299" s="659"/>
      <c r="V299" s="659"/>
      <c r="W299" s="659"/>
      <c r="X299" s="660"/>
      <c r="Y299" s="663"/>
      <c r="Z299" s="29"/>
      <c r="AA299" s="32"/>
      <c r="AB299" s="670"/>
      <c r="AC299" s="671"/>
      <c r="AD299" s="671"/>
      <c r="AE299" s="671"/>
      <c r="AF299" s="672"/>
    </row>
    <row r="300" spans="1:32" ht="21" customHeight="1" x14ac:dyDescent="0.25">
      <c r="A300" s="30">
        <v>100</v>
      </c>
      <c r="B300" s="93" t="s">
        <v>461</v>
      </c>
      <c r="C300" s="26" t="s">
        <v>591</v>
      </c>
      <c r="D300" s="634" t="s">
        <v>592</v>
      </c>
      <c r="E300" s="635"/>
      <c r="F300" s="635"/>
      <c r="G300" s="635"/>
      <c r="H300" s="635"/>
      <c r="I300" s="635"/>
      <c r="J300" s="636"/>
      <c r="L300" s="30">
        <v>100</v>
      </c>
      <c r="M300" s="643" t="s">
        <v>593</v>
      </c>
      <c r="N300" s="644"/>
      <c r="O300" s="644"/>
      <c r="P300" s="644"/>
      <c r="Q300" s="645"/>
      <c r="S300" s="30">
        <v>100</v>
      </c>
      <c r="T300" s="652" t="s">
        <v>594</v>
      </c>
      <c r="U300" s="653"/>
      <c r="V300" s="653"/>
      <c r="W300" s="653"/>
      <c r="X300" s="654"/>
      <c r="Y300" s="661" t="s">
        <v>595</v>
      </c>
      <c r="AA300" s="30">
        <v>100</v>
      </c>
      <c r="AB300" s="664" t="s">
        <v>596</v>
      </c>
      <c r="AC300" s="665"/>
      <c r="AD300" s="665"/>
      <c r="AE300" s="665"/>
      <c r="AF300" s="666"/>
    </row>
    <row r="301" spans="1:32" ht="21" customHeight="1" x14ac:dyDescent="0.25">
      <c r="A301" s="31"/>
      <c r="B301" s="94"/>
      <c r="C301" s="42"/>
      <c r="D301" s="637"/>
      <c r="E301" s="673"/>
      <c r="F301" s="673"/>
      <c r="G301" s="673"/>
      <c r="H301" s="673"/>
      <c r="I301" s="673"/>
      <c r="J301" s="639"/>
      <c r="L301" s="31"/>
      <c r="M301" s="646"/>
      <c r="N301" s="612"/>
      <c r="O301" s="612"/>
      <c r="P301" s="612"/>
      <c r="Q301" s="648"/>
      <c r="S301" s="31"/>
      <c r="T301" s="655"/>
      <c r="U301" s="674"/>
      <c r="V301" s="674"/>
      <c r="W301" s="674"/>
      <c r="X301" s="657"/>
      <c r="Y301" s="662"/>
      <c r="Z301" s="29"/>
      <c r="AA301" s="31"/>
      <c r="AB301" s="667"/>
      <c r="AC301" s="675"/>
      <c r="AD301" s="675"/>
      <c r="AE301" s="675"/>
      <c r="AF301" s="669"/>
    </row>
    <row r="302" spans="1:32" ht="21" customHeight="1" x14ac:dyDescent="0.25">
      <c r="A302" s="32"/>
      <c r="B302" s="94"/>
      <c r="C302" s="42"/>
      <c r="D302" s="640"/>
      <c r="E302" s="641"/>
      <c r="F302" s="641"/>
      <c r="G302" s="641"/>
      <c r="H302" s="641"/>
      <c r="I302" s="641"/>
      <c r="J302" s="642"/>
      <c r="L302" s="32"/>
      <c r="M302" s="649"/>
      <c r="N302" s="650"/>
      <c r="O302" s="650"/>
      <c r="P302" s="650"/>
      <c r="Q302" s="651"/>
      <c r="S302" s="32"/>
      <c r="T302" s="658"/>
      <c r="U302" s="659"/>
      <c r="V302" s="659"/>
      <c r="W302" s="659"/>
      <c r="X302" s="660"/>
      <c r="Y302" s="663"/>
      <c r="Z302" s="29"/>
      <c r="AA302" s="32"/>
      <c r="AB302" s="670"/>
      <c r="AC302" s="671"/>
      <c r="AD302" s="671"/>
      <c r="AE302" s="671"/>
      <c r="AF302" s="672"/>
    </row>
    <row r="303" spans="1:32" ht="21" customHeight="1" x14ac:dyDescent="0.25">
      <c r="A303" s="30">
        <v>101</v>
      </c>
      <c r="B303" s="93" t="s">
        <v>461</v>
      </c>
      <c r="C303" s="26" t="s">
        <v>187</v>
      </c>
      <c r="D303" s="634" t="s">
        <v>597</v>
      </c>
      <c r="E303" s="635"/>
      <c r="F303" s="635"/>
      <c r="G303" s="635"/>
      <c r="H303" s="635"/>
      <c r="I303" s="635"/>
      <c r="J303" s="636"/>
      <c r="L303" s="30">
        <v>101</v>
      </c>
      <c r="M303" s="643" t="s">
        <v>598</v>
      </c>
      <c r="N303" s="644"/>
      <c r="O303" s="644"/>
      <c r="P303" s="644"/>
      <c r="Q303" s="645"/>
      <c r="S303" s="30">
        <v>101</v>
      </c>
      <c r="T303" s="652" t="s">
        <v>190</v>
      </c>
      <c r="U303" s="653"/>
      <c r="V303" s="653"/>
      <c r="W303" s="653"/>
      <c r="X303" s="654"/>
      <c r="Y303" s="661" t="s">
        <v>599</v>
      </c>
      <c r="AA303" s="30">
        <v>101</v>
      </c>
      <c r="AB303" s="664" t="s">
        <v>600</v>
      </c>
      <c r="AC303" s="665"/>
      <c r="AD303" s="665"/>
      <c r="AE303" s="665"/>
      <c r="AF303" s="666"/>
    </row>
    <row r="304" spans="1:32" ht="21" customHeight="1" x14ac:dyDescent="0.25">
      <c r="A304" s="31"/>
      <c r="B304" s="94"/>
      <c r="C304" s="42"/>
      <c r="D304" s="637"/>
      <c r="E304" s="673"/>
      <c r="F304" s="673"/>
      <c r="G304" s="673"/>
      <c r="H304" s="673"/>
      <c r="I304" s="673"/>
      <c r="J304" s="639"/>
      <c r="L304" s="31"/>
      <c r="M304" s="646"/>
      <c r="N304" s="612"/>
      <c r="O304" s="612"/>
      <c r="P304" s="612"/>
      <c r="Q304" s="648"/>
      <c r="S304" s="31"/>
      <c r="T304" s="655"/>
      <c r="U304" s="674"/>
      <c r="V304" s="674"/>
      <c r="W304" s="674"/>
      <c r="X304" s="657"/>
      <c r="Y304" s="662"/>
      <c r="Z304" s="29"/>
      <c r="AA304" s="31"/>
      <c r="AB304" s="667"/>
      <c r="AC304" s="675"/>
      <c r="AD304" s="675"/>
      <c r="AE304" s="675"/>
      <c r="AF304" s="669"/>
    </row>
    <row r="305" spans="1:32" ht="21" customHeight="1" x14ac:dyDescent="0.25">
      <c r="A305" s="32"/>
      <c r="B305" s="94"/>
      <c r="C305" s="42"/>
      <c r="D305" s="640"/>
      <c r="E305" s="641"/>
      <c r="F305" s="641"/>
      <c r="G305" s="641"/>
      <c r="H305" s="641"/>
      <c r="I305" s="641"/>
      <c r="J305" s="642"/>
      <c r="L305" s="32"/>
      <c r="M305" s="649"/>
      <c r="N305" s="650"/>
      <c r="O305" s="650"/>
      <c r="P305" s="650"/>
      <c r="Q305" s="651"/>
      <c r="S305" s="32"/>
      <c r="T305" s="658"/>
      <c r="U305" s="659"/>
      <c r="V305" s="659"/>
      <c r="W305" s="659"/>
      <c r="X305" s="660"/>
      <c r="Y305" s="663"/>
      <c r="Z305" s="29"/>
      <c r="AA305" s="32"/>
      <c r="AB305" s="670"/>
      <c r="AC305" s="671"/>
      <c r="AD305" s="671"/>
      <c r="AE305" s="671"/>
      <c r="AF305" s="672"/>
    </row>
    <row r="306" spans="1:32" ht="21" customHeight="1" x14ac:dyDescent="0.25">
      <c r="A306" s="30">
        <v>102</v>
      </c>
      <c r="B306" s="93" t="s">
        <v>461</v>
      </c>
      <c r="C306" s="26" t="s">
        <v>601</v>
      </c>
      <c r="D306" s="634" t="s">
        <v>602</v>
      </c>
      <c r="E306" s="635"/>
      <c r="F306" s="635"/>
      <c r="G306" s="635"/>
      <c r="H306" s="635"/>
      <c r="I306" s="635"/>
      <c r="J306" s="636"/>
      <c r="L306" s="30">
        <v>102</v>
      </c>
      <c r="M306" s="643" t="s">
        <v>603</v>
      </c>
      <c r="N306" s="644"/>
      <c r="O306" s="644"/>
      <c r="P306" s="644"/>
      <c r="Q306" s="645"/>
      <c r="S306" s="30">
        <v>102</v>
      </c>
      <c r="T306" s="652" t="s">
        <v>604</v>
      </c>
      <c r="U306" s="653"/>
      <c r="V306" s="653"/>
      <c r="W306" s="653"/>
      <c r="X306" s="654"/>
      <c r="Y306" s="661" t="s">
        <v>605</v>
      </c>
      <c r="AA306" s="30">
        <v>102</v>
      </c>
      <c r="AB306" s="664" t="s">
        <v>606</v>
      </c>
      <c r="AC306" s="665"/>
      <c r="AD306" s="665"/>
      <c r="AE306" s="665"/>
      <c r="AF306" s="666"/>
    </row>
    <row r="307" spans="1:32" ht="21" customHeight="1" x14ac:dyDescent="0.25">
      <c r="A307" s="31"/>
      <c r="B307" s="94"/>
      <c r="C307" s="42"/>
      <c r="D307" s="637"/>
      <c r="E307" s="673"/>
      <c r="F307" s="673"/>
      <c r="G307" s="673"/>
      <c r="H307" s="673"/>
      <c r="I307" s="673"/>
      <c r="J307" s="639"/>
      <c r="L307" s="31"/>
      <c r="M307" s="646"/>
      <c r="N307" s="612"/>
      <c r="O307" s="612"/>
      <c r="P307" s="612"/>
      <c r="Q307" s="648"/>
      <c r="S307" s="31"/>
      <c r="T307" s="655"/>
      <c r="U307" s="674"/>
      <c r="V307" s="674"/>
      <c r="W307" s="674"/>
      <c r="X307" s="657"/>
      <c r="Y307" s="662"/>
      <c r="Z307" s="29"/>
      <c r="AA307" s="31"/>
      <c r="AB307" s="667"/>
      <c r="AC307" s="675"/>
      <c r="AD307" s="675"/>
      <c r="AE307" s="675"/>
      <c r="AF307" s="669"/>
    </row>
    <row r="308" spans="1:32" ht="21" customHeight="1" x14ac:dyDescent="0.25">
      <c r="A308" s="32"/>
      <c r="B308" s="94"/>
      <c r="C308" s="42"/>
      <c r="D308" s="640"/>
      <c r="E308" s="641"/>
      <c r="F308" s="641"/>
      <c r="G308" s="641"/>
      <c r="H308" s="641"/>
      <c r="I308" s="641"/>
      <c r="J308" s="642"/>
      <c r="L308" s="32"/>
      <c r="M308" s="649"/>
      <c r="N308" s="650"/>
      <c r="O308" s="650"/>
      <c r="P308" s="650"/>
      <c r="Q308" s="651"/>
      <c r="S308" s="32"/>
      <c r="T308" s="658"/>
      <c r="U308" s="659"/>
      <c r="V308" s="659"/>
      <c r="W308" s="659"/>
      <c r="X308" s="660"/>
      <c r="Y308" s="663"/>
      <c r="Z308" s="29"/>
      <c r="AA308" s="32"/>
      <c r="AB308" s="670"/>
      <c r="AC308" s="671"/>
      <c r="AD308" s="671"/>
      <c r="AE308" s="671"/>
      <c r="AF308" s="672"/>
    </row>
    <row r="309" spans="1:32" ht="21" customHeight="1" x14ac:dyDescent="0.25">
      <c r="A309" s="30">
        <v>103</v>
      </c>
      <c r="B309" s="93" t="s">
        <v>461</v>
      </c>
      <c r="C309" s="26" t="s">
        <v>607</v>
      </c>
      <c r="D309" s="634" t="s">
        <v>608</v>
      </c>
      <c r="E309" s="635"/>
      <c r="F309" s="635"/>
      <c r="G309" s="635"/>
      <c r="H309" s="635"/>
      <c r="I309" s="635"/>
      <c r="J309" s="636"/>
      <c r="L309" s="30">
        <v>103</v>
      </c>
      <c r="M309" s="643" t="s">
        <v>67</v>
      </c>
      <c r="N309" s="644"/>
      <c r="O309" s="644"/>
      <c r="P309" s="644"/>
      <c r="Q309" s="645"/>
      <c r="S309" s="30">
        <v>103</v>
      </c>
      <c r="T309" s="652" t="s">
        <v>609</v>
      </c>
      <c r="U309" s="653"/>
      <c r="V309" s="653"/>
      <c r="W309" s="653"/>
      <c r="X309" s="654"/>
      <c r="Y309" s="661" t="s">
        <v>69</v>
      </c>
      <c r="AA309" s="30">
        <v>103</v>
      </c>
      <c r="AB309" s="664" t="s">
        <v>610</v>
      </c>
      <c r="AC309" s="665"/>
      <c r="AD309" s="665"/>
      <c r="AE309" s="665"/>
      <c r="AF309" s="666"/>
    </row>
    <row r="310" spans="1:32" ht="21" customHeight="1" x14ac:dyDescent="0.25">
      <c r="A310" s="33"/>
      <c r="B310" s="94"/>
      <c r="C310" s="42"/>
      <c r="D310" s="637"/>
      <c r="E310" s="673"/>
      <c r="F310" s="673"/>
      <c r="G310" s="673"/>
      <c r="H310" s="673"/>
      <c r="I310" s="673"/>
      <c r="J310" s="639"/>
      <c r="L310" s="33"/>
      <c r="M310" s="646"/>
      <c r="N310" s="612"/>
      <c r="O310" s="612"/>
      <c r="P310" s="612"/>
      <c r="Q310" s="648"/>
      <c r="S310" s="33"/>
      <c r="T310" s="655"/>
      <c r="U310" s="674"/>
      <c r="V310" s="674"/>
      <c r="W310" s="674"/>
      <c r="X310" s="657"/>
      <c r="Y310" s="662"/>
      <c r="Z310" s="29"/>
      <c r="AA310" s="33"/>
      <c r="AB310" s="667"/>
      <c r="AC310" s="675"/>
      <c r="AD310" s="675"/>
      <c r="AE310" s="675"/>
      <c r="AF310" s="669"/>
    </row>
    <row r="311" spans="1:32" ht="21" customHeight="1" x14ac:dyDescent="0.25">
      <c r="A311" s="32"/>
      <c r="B311" s="94"/>
      <c r="C311" s="42"/>
      <c r="D311" s="640"/>
      <c r="E311" s="641"/>
      <c r="F311" s="641"/>
      <c r="G311" s="641"/>
      <c r="H311" s="641"/>
      <c r="I311" s="641"/>
      <c r="J311" s="642"/>
      <c r="L311" s="32"/>
      <c r="M311" s="649"/>
      <c r="N311" s="650"/>
      <c r="O311" s="650"/>
      <c r="P311" s="650"/>
      <c r="Q311" s="651"/>
      <c r="S311" s="32"/>
      <c r="T311" s="658"/>
      <c r="U311" s="659"/>
      <c r="V311" s="659"/>
      <c r="W311" s="659"/>
      <c r="X311" s="660"/>
      <c r="Y311" s="663"/>
      <c r="Z311" s="29"/>
      <c r="AA311" s="32"/>
      <c r="AB311" s="670"/>
      <c r="AC311" s="671"/>
      <c r="AD311" s="671"/>
      <c r="AE311" s="671"/>
      <c r="AF311" s="672"/>
    </row>
    <row r="312" spans="1:32" ht="21" customHeight="1" x14ac:dyDescent="0.25">
      <c r="A312" s="30">
        <v>104</v>
      </c>
      <c r="B312" s="93" t="s">
        <v>461</v>
      </c>
      <c r="C312" s="26" t="s">
        <v>199</v>
      </c>
      <c r="D312" s="634" t="s">
        <v>611</v>
      </c>
      <c r="E312" s="635"/>
      <c r="F312" s="635"/>
      <c r="G312" s="635"/>
      <c r="H312" s="635"/>
      <c r="I312" s="635"/>
      <c r="J312" s="636"/>
      <c r="L312" s="30">
        <v>104</v>
      </c>
      <c r="M312" s="643" t="s">
        <v>201</v>
      </c>
      <c r="N312" s="644"/>
      <c r="O312" s="644"/>
      <c r="P312" s="644"/>
      <c r="Q312" s="645"/>
      <c r="S312" s="30">
        <v>104</v>
      </c>
      <c r="T312" s="652" t="s">
        <v>612</v>
      </c>
      <c r="U312" s="653"/>
      <c r="V312" s="653"/>
      <c r="W312" s="653"/>
      <c r="X312" s="654"/>
      <c r="Y312" s="661" t="s">
        <v>203</v>
      </c>
      <c r="AA312" s="30">
        <v>104</v>
      </c>
      <c r="AB312" s="664" t="s">
        <v>613</v>
      </c>
      <c r="AC312" s="665"/>
      <c r="AD312" s="665"/>
      <c r="AE312" s="665"/>
      <c r="AF312" s="666"/>
    </row>
    <row r="313" spans="1:32" ht="21" customHeight="1" x14ac:dyDescent="0.25">
      <c r="A313" s="33"/>
      <c r="B313" s="94"/>
      <c r="C313" s="42"/>
      <c r="D313" s="637"/>
      <c r="E313" s="673"/>
      <c r="F313" s="673"/>
      <c r="G313" s="673"/>
      <c r="H313" s="673"/>
      <c r="I313" s="673"/>
      <c r="J313" s="639"/>
      <c r="L313" s="33"/>
      <c r="M313" s="646"/>
      <c r="N313" s="612"/>
      <c r="O313" s="612"/>
      <c r="P313" s="612"/>
      <c r="Q313" s="648"/>
      <c r="S313" s="33"/>
      <c r="T313" s="655"/>
      <c r="U313" s="674"/>
      <c r="V313" s="674"/>
      <c r="W313" s="674"/>
      <c r="X313" s="657"/>
      <c r="Y313" s="662"/>
      <c r="Z313" s="29"/>
      <c r="AA313" s="33"/>
      <c r="AB313" s="667"/>
      <c r="AC313" s="675"/>
      <c r="AD313" s="675"/>
      <c r="AE313" s="675"/>
      <c r="AF313" s="669"/>
    </row>
    <row r="314" spans="1:32" ht="21" customHeight="1" x14ac:dyDescent="0.25">
      <c r="A314" s="32"/>
      <c r="B314" s="94"/>
      <c r="C314" s="42"/>
      <c r="D314" s="640"/>
      <c r="E314" s="641"/>
      <c r="F314" s="641"/>
      <c r="G314" s="641"/>
      <c r="H314" s="641"/>
      <c r="I314" s="641"/>
      <c r="J314" s="642"/>
      <c r="L314" s="32"/>
      <c r="M314" s="649"/>
      <c r="N314" s="650"/>
      <c r="O314" s="650"/>
      <c r="P314" s="650"/>
      <c r="Q314" s="651"/>
      <c r="S314" s="32"/>
      <c r="T314" s="658"/>
      <c r="U314" s="659"/>
      <c r="V314" s="659"/>
      <c r="W314" s="659"/>
      <c r="X314" s="660"/>
      <c r="Y314" s="663"/>
      <c r="Z314" s="29"/>
      <c r="AA314" s="32"/>
      <c r="AB314" s="670"/>
      <c r="AC314" s="671"/>
      <c r="AD314" s="671"/>
      <c r="AE314" s="671"/>
      <c r="AF314" s="672"/>
    </row>
    <row r="315" spans="1:32" ht="21" customHeight="1" x14ac:dyDescent="0.25">
      <c r="A315" s="30">
        <v>105</v>
      </c>
      <c r="B315" s="93" t="s">
        <v>461</v>
      </c>
      <c r="C315" s="26" t="s">
        <v>614</v>
      </c>
      <c r="D315" s="634" t="s">
        <v>615</v>
      </c>
      <c r="E315" s="635"/>
      <c r="F315" s="635"/>
      <c r="G315" s="635"/>
      <c r="H315" s="635"/>
      <c r="I315" s="635"/>
      <c r="J315" s="636"/>
      <c r="L315" s="30">
        <v>105</v>
      </c>
      <c r="M315" s="643" t="s">
        <v>616</v>
      </c>
      <c r="N315" s="644"/>
      <c r="O315" s="644"/>
      <c r="P315" s="644"/>
      <c r="Q315" s="645"/>
      <c r="S315" s="30">
        <v>105</v>
      </c>
      <c r="T315" s="652" t="s">
        <v>617</v>
      </c>
      <c r="U315" s="653"/>
      <c r="V315" s="653"/>
      <c r="W315" s="653"/>
      <c r="X315" s="654"/>
      <c r="Y315" s="661" t="s">
        <v>618</v>
      </c>
      <c r="AA315" s="30">
        <v>105</v>
      </c>
      <c r="AB315" s="664" t="s">
        <v>619</v>
      </c>
      <c r="AC315" s="665"/>
      <c r="AD315" s="665"/>
      <c r="AE315" s="665"/>
      <c r="AF315" s="666"/>
    </row>
    <row r="316" spans="1:32" ht="21" customHeight="1" x14ac:dyDescent="0.25">
      <c r="A316" s="33"/>
      <c r="B316" s="94"/>
      <c r="C316" s="42"/>
      <c r="D316" s="637"/>
      <c r="E316" s="673"/>
      <c r="F316" s="673"/>
      <c r="G316" s="673"/>
      <c r="H316" s="673"/>
      <c r="I316" s="673"/>
      <c r="J316" s="639"/>
      <c r="L316" s="33"/>
      <c r="M316" s="646"/>
      <c r="N316" s="612"/>
      <c r="O316" s="612"/>
      <c r="P316" s="612"/>
      <c r="Q316" s="648"/>
      <c r="S316" s="33"/>
      <c r="T316" s="655"/>
      <c r="U316" s="674"/>
      <c r="V316" s="674"/>
      <c r="W316" s="674"/>
      <c r="X316" s="657"/>
      <c r="Y316" s="662"/>
      <c r="Z316" s="29"/>
      <c r="AA316" s="33"/>
      <c r="AB316" s="667"/>
      <c r="AC316" s="675"/>
      <c r="AD316" s="675"/>
      <c r="AE316" s="675"/>
      <c r="AF316" s="669"/>
    </row>
    <row r="317" spans="1:32" ht="21" customHeight="1" x14ac:dyDescent="0.25">
      <c r="A317" s="32"/>
      <c r="B317" s="94"/>
      <c r="C317" s="42"/>
      <c r="D317" s="640"/>
      <c r="E317" s="641"/>
      <c r="F317" s="641"/>
      <c r="G317" s="641"/>
      <c r="H317" s="641"/>
      <c r="I317" s="641"/>
      <c r="J317" s="642"/>
      <c r="L317" s="32"/>
      <c r="M317" s="649"/>
      <c r="N317" s="650"/>
      <c r="O317" s="650"/>
      <c r="P317" s="650"/>
      <c r="Q317" s="651"/>
      <c r="S317" s="32"/>
      <c r="T317" s="658"/>
      <c r="U317" s="659"/>
      <c r="V317" s="659"/>
      <c r="W317" s="659"/>
      <c r="X317" s="660"/>
      <c r="Y317" s="663"/>
      <c r="Z317" s="29"/>
      <c r="AA317" s="32"/>
      <c r="AB317" s="670"/>
      <c r="AC317" s="671"/>
      <c r="AD317" s="671"/>
      <c r="AE317" s="671"/>
      <c r="AF317" s="672"/>
    </row>
    <row r="318" spans="1:32" ht="21" customHeight="1" x14ac:dyDescent="0.25">
      <c r="A318" s="30">
        <v>106</v>
      </c>
      <c r="B318" s="93" t="s">
        <v>461</v>
      </c>
      <c r="C318" s="26" t="s">
        <v>620</v>
      </c>
      <c r="D318" s="634" t="s">
        <v>621</v>
      </c>
      <c r="E318" s="635"/>
      <c r="F318" s="635"/>
      <c r="G318" s="635"/>
      <c r="H318" s="635"/>
      <c r="I318" s="635"/>
      <c r="J318" s="636"/>
      <c r="L318" s="30">
        <v>106</v>
      </c>
      <c r="M318" s="643" t="s">
        <v>622</v>
      </c>
      <c r="N318" s="644"/>
      <c r="O318" s="644"/>
      <c r="P318" s="644"/>
      <c r="Q318" s="645"/>
      <c r="S318" s="30">
        <v>106</v>
      </c>
      <c r="T318" s="652" t="s">
        <v>623</v>
      </c>
      <c r="U318" s="653"/>
      <c r="V318" s="653"/>
      <c r="W318" s="653"/>
      <c r="X318" s="654"/>
      <c r="Y318" s="661" t="s">
        <v>624</v>
      </c>
      <c r="AA318" s="30">
        <v>106</v>
      </c>
      <c r="AB318" s="664" t="s">
        <v>625</v>
      </c>
      <c r="AC318" s="665"/>
      <c r="AD318" s="665"/>
      <c r="AE318" s="665"/>
      <c r="AF318" s="666"/>
    </row>
    <row r="319" spans="1:32" ht="21" customHeight="1" x14ac:dyDescent="0.25">
      <c r="A319" s="33"/>
      <c r="B319" s="94"/>
      <c r="C319" s="42"/>
      <c r="D319" s="637"/>
      <c r="E319" s="673"/>
      <c r="F319" s="673"/>
      <c r="G319" s="673"/>
      <c r="H319" s="673"/>
      <c r="I319" s="673"/>
      <c r="J319" s="639"/>
      <c r="L319" s="33"/>
      <c r="M319" s="646"/>
      <c r="N319" s="612"/>
      <c r="O319" s="612"/>
      <c r="P319" s="612"/>
      <c r="Q319" s="648"/>
      <c r="S319" s="33"/>
      <c r="T319" s="655"/>
      <c r="U319" s="674"/>
      <c r="V319" s="674"/>
      <c r="W319" s="674"/>
      <c r="X319" s="657"/>
      <c r="Y319" s="662"/>
      <c r="Z319" s="29"/>
      <c r="AA319" s="33"/>
      <c r="AB319" s="667"/>
      <c r="AC319" s="675"/>
      <c r="AD319" s="675"/>
      <c r="AE319" s="675"/>
      <c r="AF319" s="669"/>
    </row>
    <row r="320" spans="1:32" ht="21" customHeight="1" x14ac:dyDescent="0.25">
      <c r="A320" s="32"/>
      <c r="B320" s="94"/>
      <c r="C320" s="42"/>
      <c r="D320" s="640"/>
      <c r="E320" s="641"/>
      <c r="F320" s="641"/>
      <c r="G320" s="641"/>
      <c r="H320" s="641"/>
      <c r="I320" s="641"/>
      <c r="J320" s="642"/>
      <c r="L320" s="32"/>
      <c r="M320" s="649"/>
      <c r="N320" s="650"/>
      <c r="O320" s="650"/>
      <c r="P320" s="650"/>
      <c r="Q320" s="651"/>
      <c r="S320" s="32"/>
      <c r="T320" s="658"/>
      <c r="U320" s="659"/>
      <c r="V320" s="659"/>
      <c r="W320" s="659"/>
      <c r="X320" s="660"/>
      <c r="Y320" s="663"/>
      <c r="Z320" s="29"/>
      <c r="AA320" s="32"/>
      <c r="AB320" s="670"/>
      <c r="AC320" s="671"/>
      <c r="AD320" s="671"/>
      <c r="AE320" s="671"/>
      <c r="AF320" s="672"/>
    </row>
    <row r="321" spans="1:32" ht="21" customHeight="1" x14ac:dyDescent="0.25">
      <c r="A321" s="30">
        <v>107</v>
      </c>
      <c r="B321" s="93" t="s">
        <v>487</v>
      </c>
      <c r="C321" s="26" t="s">
        <v>225</v>
      </c>
      <c r="D321" s="634" t="s">
        <v>626</v>
      </c>
      <c r="E321" s="635"/>
      <c r="F321" s="635"/>
      <c r="G321" s="635"/>
      <c r="H321" s="635"/>
      <c r="I321" s="635"/>
      <c r="J321" s="636"/>
      <c r="L321" s="30">
        <v>107</v>
      </c>
      <c r="M321" s="643" t="s">
        <v>627</v>
      </c>
      <c r="N321" s="644"/>
      <c r="O321" s="644"/>
      <c r="P321" s="644"/>
      <c r="Q321" s="645"/>
      <c r="S321" s="30">
        <v>107</v>
      </c>
      <c r="T321" s="652" t="s">
        <v>228</v>
      </c>
      <c r="U321" s="653"/>
      <c r="V321" s="653"/>
      <c r="W321" s="653"/>
      <c r="X321" s="654"/>
      <c r="Y321" s="661" t="s">
        <v>628</v>
      </c>
      <c r="AA321" s="30">
        <v>107</v>
      </c>
      <c r="AB321" s="664" t="s">
        <v>629</v>
      </c>
      <c r="AC321" s="665"/>
      <c r="AD321" s="665"/>
      <c r="AE321" s="665"/>
      <c r="AF321" s="666"/>
    </row>
    <row r="322" spans="1:32" ht="21" customHeight="1" x14ac:dyDescent="0.25">
      <c r="A322" s="33"/>
      <c r="B322" s="94"/>
      <c r="C322" s="42"/>
      <c r="D322" s="637"/>
      <c r="E322" s="673"/>
      <c r="F322" s="673"/>
      <c r="G322" s="673"/>
      <c r="H322" s="673"/>
      <c r="I322" s="673"/>
      <c r="J322" s="639"/>
      <c r="L322" s="33"/>
      <c r="M322" s="646"/>
      <c r="N322" s="612"/>
      <c r="O322" s="612"/>
      <c r="P322" s="612"/>
      <c r="Q322" s="648"/>
      <c r="S322" s="33"/>
      <c r="T322" s="655"/>
      <c r="U322" s="674"/>
      <c r="V322" s="674"/>
      <c r="W322" s="674"/>
      <c r="X322" s="657"/>
      <c r="Y322" s="662"/>
      <c r="Z322" s="29"/>
      <c r="AA322" s="33"/>
      <c r="AB322" s="667"/>
      <c r="AC322" s="675"/>
      <c r="AD322" s="675"/>
      <c r="AE322" s="675"/>
      <c r="AF322" s="669"/>
    </row>
    <row r="323" spans="1:32" ht="21" customHeight="1" x14ac:dyDescent="0.25">
      <c r="A323" s="32"/>
      <c r="B323" s="94"/>
      <c r="C323" s="42"/>
      <c r="D323" s="640"/>
      <c r="E323" s="641"/>
      <c r="F323" s="641"/>
      <c r="G323" s="641"/>
      <c r="H323" s="641"/>
      <c r="I323" s="641"/>
      <c r="J323" s="642"/>
      <c r="L323" s="32"/>
      <c r="M323" s="649"/>
      <c r="N323" s="650"/>
      <c r="O323" s="650"/>
      <c r="P323" s="650"/>
      <c r="Q323" s="651"/>
      <c r="S323" s="32"/>
      <c r="T323" s="658"/>
      <c r="U323" s="659"/>
      <c r="V323" s="659"/>
      <c r="W323" s="659"/>
      <c r="X323" s="660"/>
      <c r="Y323" s="663"/>
      <c r="Z323" s="29"/>
      <c r="AA323" s="32"/>
      <c r="AB323" s="670"/>
      <c r="AC323" s="671"/>
      <c r="AD323" s="671"/>
      <c r="AE323" s="671"/>
      <c r="AF323" s="672"/>
    </row>
    <row r="324" spans="1:32" ht="21" customHeight="1" x14ac:dyDescent="0.25">
      <c r="A324" s="30">
        <v>108</v>
      </c>
      <c r="B324" s="93" t="s">
        <v>461</v>
      </c>
      <c r="C324" s="26" t="s">
        <v>630</v>
      </c>
      <c r="D324" s="634" t="s">
        <v>631</v>
      </c>
      <c r="E324" s="635"/>
      <c r="F324" s="635"/>
      <c r="G324" s="635"/>
      <c r="H324" s="635"/>
      <c r="I324" s="635"/>
      <c r="J324" s="636"/>
      <c r="L324" s="30">
        <v>108</v>
      </c>
      <c r="M324" s="643" t="s">
        <v>263</v>
      </c>
      <c r="N324" s="644"/>
      <c r="O324" s="644"/>
      <c r="P324" s="644"/>
      <c r="Q324" s="645"/>
      <c r="S324" s="30">
        <v>108</v>
      </c>
      <c r="T324" s="652" t="s">
        <v>632</v>
      </c>
      <c r="U324" s="653"/>
      <c r="V324" s="653"/>
      <c r="W324" s="653"/>
      <c r="X324" s="654"/>
      <c r="Y324" s="661" t="s">
        <v>265</v>
      </c>
      <c r="AA324" s="30">
        <v>108</v>
      </c>
      <c r="AB324" s="664" t="s">
        <v>633</v>
      </c>
      <c r="AC324" s="665"/>
      <c r="AD324" s="665"/>
      <c r="AE324" s="665"/>
      <c r="AF324" s="666"/>
    </row>
    <row r="325" spans="1:32" ht="21" customHeight="1" x14ac:dyDescent="0.25">
      <c r="A325" s="33"/>
      <c r="B325" s="94"/>
      <c r="C325" s="42"/>
      <c r="D325" s="637"/>
      <c r="E325" s="673"/>
      <c r="F325" s="673"/>
      <c r="G325" s="673"/>
      <c r="H325" s="673"/>
      <c r="I325" s="673"/>
      <c r="J325" s="639"/>
      <c r="L325" s="33"/>
      <c r="M325" s="646"/>
      <c r="N325" s="612"/>
      <c r="O325" s="612"/>
      <c r="P325" s="612"/>
      <c r="Q325" s="648"/>
      <c r="S325" s="33"/>
      <c r="T325" s="655"/>
      <c r="U325" s="674"/>
      <c r="V325" s="674"/>
      <c r="W325" s="674"/>
      <c r="X325" s="657"/>
      <c r="Y325" s="662"/>
      <c r="Z325" s="29"/>
      <c r="AA325" s="33"/>
      <c r="AB325" s="667"/>
      <c r="AC325" s="675"/>
      <c r="AD325" s="675"/>
      <c r="AE325" s="675"/>
      <c r="AF325" s="669"/>
    </row>
    <row r="326" spans="1:32" ht="21" customHeight="1" x14ac:dyDescent="0.25">
      <c r="A326" s="32"/>
      <c r="B326" s="94"/>
      <c r="C326" s="42"/>
      <c r="D326" s="640"/>
      <c r="E326" s="641"/>
      <c r="F326" s="641"/>
      <c r="G326" s="641"/>
      <c r="H326" s="641"/>
      <c r="I326" s="641"/>
      <c r="J326" s="642"/>
      <c r="L326" s="32"/>
      <c r="M326" s="649"/>
      <c r="N326" s="650"/>
      <c r="O326" s="650"/>
      <c r="P326" s="650"/>
      <c r="Q326" s="651"/>
      <c r="S326" s="32"/>
      <c r="T326" s="658"/>
      <c r="U326" s="659"/>
      <c r="V326" s="659"/>
      <c r="W326" s="659"/>
      <c r="X326" s="660"/>
      <c r="Y326" s="663"/>
      <c r="Z326" s="29"/>
      <c r="AA326" s="32"/>
      <c r="AB326" s="670"/>
      <c r="AC326" s="671"/>
      <c r="AD326" s="671"/>
      <c r="AE326" s="671"/>
      <c r="AF326" s="672"/>
    </row>
    <row r="327" spans="1:32" ht="21" customHeight="1" x14ac:dyDescent="0.25">
      <c r="A327" s="30">
        <v>109</v>
      </c>
      <c r="B327" s="93" t="s">
        <v>461</v>
      </c>
      <c r="C327" s="26" t="s">
        <v>634</v>
      </c>
      <c r="D327" s="634" t="s">
        <v>635</v>
      </c>
      <c r="E327" s="635"/>
      <c r="F327" s="635"/>
      <c r="G327" s="635"/>
      <c r="H327" s="635"/>
      <c r="I327" s="635"/>
      <c r="J327" s="636"/>
      <c r="L327" s="30">
        <v>109</v>
      </c>
      <c r="M327" s="643" t="s">
        <v>636</v>
      </c>
      <c r="N327" s="644"/>
      <c r="O327" s="644"/>
      <c r="P327" s="644"/>
      <c r="Q327" s="645"/>
      <c r="S327" s="30">
        <v>109</v>
      </c>
      <c r="T327" s="652" t="s">
        <v>637</v>
      </c>
      <c r="U327" s="653"/>
      <c r="V327" s="653"/>
      <c r="W327" s="653"/>
      <c r="X327" s="654"/>
      <c r="Y327" s="661" t="s">
        <v>638</v>
      </c>
      <c r="AA327" s="30">
        <v>109</v>
      </c>
      <c r="AB327" s="664" t="s">
        <v>639</v>
      </c>
      <c r="AC327" s="665"/>
      <c r="AD327" s="665"/>
      <c r="AE327" s="665"/>
      <c r="AF327" s="666"/>
    </row>
    <row r="328" spans="1:32" ht="21" customHeight="1" x14ac:dyDescent="0.25">
      <c r="A328" s="33"/>
      <c r="B328" s="94"/>
      <c r="C328" s="42"/>
      <c r="D328" s="637"/>
      <c r="E328" s="673"/>
      <c r="F328" s="673"/>
      <c r="G328" s="673"/>
      <c r="H328" s="673"/>
      <c r="I328" s="673"/>
      <c r="J328" s="639"/>
      <c r="L328" s="33"/>
      <c r="M328" s="646"/>
      <c r="N328" s="612"/>
      <c r="O328" s="612"/>
      <c r="P328" s="612"/>
      <c r="Q328" s="648"/>
      <c r="S328" s="33"/>
      <c r="T328" s="655"/>
      <c r="U328" s="674"/>
      <c r="V328" s="674"/>
      <c r="W328" s="674"/>
      <c r="X328" s="657"/>
      <c r="Y328" s="662"/>
      <c r="Z328" s="29"/>
      <c r="AA328" s="33"/>
      <c r="AB328" s="667"/>
      <c r="AC328" s="675"/>
      <c r="AD328" s="675"/>
      <c r="AE328" s="675"/>
      <c r="AF328" s="669"/>
    </row>
    <row r="329" spans="1:32" ht="21" customHeight="1" x14ac:dyDescent="0.25">
      <c r="A329" s="32"/>
      <c r="B329" s="94"/>
      <c r="C329" s="42"/>
      <c r="D329" s="640"/>
      <c r="E329" s="641"/>
      <c r="F329" s="641"/>
      <c r="G329" s="641"/>
      <c r="H329" s="641"/>
      <c r="I329" s="641"/>
      <c r="J329" s="642"/>
      <c r="L329" s="32"/>
      <c r="M329" s="649"/>
      <c r="N329" s="650"/>
      <c r="O329" s="650"/>
      <c r="P329" s="650"/>
      <c r="Q329" s="651"/>
      <c r="S329" s="32"/>
      <c r="T329" s="658"/>
      <c r="U329" s="659"/>
      <c r="V329" s="659"/>
      <c r="W329" s="659"/>
      <c r="X329" s="660"/>
      <c r="Y329" s="663"/>
      <c r="Z329" s="29"/>
      <c r="AA329" s="32"/>
      <c r="AB329" s="670"/>
      <c r="AC329" s="671"/>
      <c r="AD329" s="671"/>
      <c r="AE329" s="671"/>
      <c r="AF329" s="672"/>
    </row>
    <row r="330" spans="1:32" ht="21" customHeight="1" x14ac:dyDescent="0.25">
      <c r="A330" s="30">
        <v>110</v>
      </c>
      <c r="B330" s="93" t="s">
        <v>461</v>
      </c>
      <c r="C330" s="26" t="s">
        <v>237</v>
      </c>
      <c r="D330" s="634" t="s">
        <v>640</v>
      </c>
      <c r="E330" s="635"/>
      <c r="F330" s="635"/>
      <c r="G330" s="635"/>
      <c r="H330" s="635"/>
      <c r="I330" s="635"/>
      <c r="J330" s="636"/>
      <c r="L330" s="30">
        <v>110</v>
      </c>
      <c r="M330" s="643" t="s">
        <v>221</v>
      </c>
      <c r="N330" s="644"/>
      <c r="O330" s="644"/>
      <c r="P330" s="644"/>
      <c r="Q330" s="645"/>
      <c r="S330" s="30">
        <v>110</v>
      </c>
      <c r="T330" s="652" t="s">
        <v>240</v>
      </c>
      <c r="U330" s="653"/>
      <c r="V330" s="653"/>
      <c r="W330" s="653"/>
      <c r="X330" s="654"/>
      <c r="Y330" s="661" t="s">
        <v>223</v>
      </c>
      <c r="AA330" s="30">
        <v>110</v>
      </c>
      <c r="AB330" s="664" t="s">
        <v>641</v>
      </c>
      <c r="AC330" s="665"/>
      <c r="AD330" s="665"/>
      <c r="AE330" s="665"/>
      <c r="AF330" s="666"/>
    </row>
    <row r="331" spans="1:32" ht="21" customHeight="1" x14ac:dyDescent="0.25">
      <c r="A331" s="33"/>
      <c r="B331" s="94"/>
      <c r="C331" s="42"/>
      <c r="D331" s="637"/>
      <c r="E331" s="673"/>
      <c r="F331" s="673"/>
      <c r="G331" s="673"/>
      <c r="H331" s="673"/>
      <c r="I331" s="673"/>
      <c r="J331" s="639"/>
      <c r="L331" s="33"/>
      <c r="M331" s="646"/>
      <c r="N331" s="612"/>
      <c r="O331" s="612"/>
      <c r="P331" s="612"/>
      <c r="Q331" s="648"/>
      <c r="S331" s="33"/>
      <c r="T331" s="655"/>
      <c r="U331" s="674"/>
      <c r="V331" s="674"/>
      <c r="W331" s="674"/>
      <c r="X331" s="657"/>
      <c r="Y331" s="662"/>
      <c r="Z331" s="29"/>
      <c r="AA331" s="33"/>
      <c r="AB331" s="667"/>
      <c r="AC331" s="675"/>
      <c r="AD331" s="675"/>
      <c r="AE331" s="675"/>
      <c r="AF331" s="669"/>
    </row>
    <row r="332" spans="1:32" ht="21" customHeight="1" x14ac:dyDescent="0.25">
      <c r="A332" s="32"/>
      <c r="B332" s="94"/>
      <c r="C332" s="42"/>
      <c r="D332" s="640"/>
      <c r="E332" s="641"/>
      <c r="F332" s="641"/>
      <c r="G332" s="641"/>
      <c r="H332" s="641"/>
      <c r="I332" s="641"/>
      <c r="J332" s="642"/>
      <c r="L332" s="32"/>
      <c r="M332" s="649"/>
      <c r="N332" s="650"/>
      <c r="O332" s="650"/>
      <c r="P332" s="650"/>
      <c r="Q332" s="651"/>
      <c r="S332" s="32"/>
      <c r="T332" s="658"/>
      <c r="U332" s="659"/>
      <c r="V332" s="659"/>
      <c r="W332" s="659"/>
      <c r="X332" s="660"/>
      <c r="Y332" s="663"/>
      <c r="Z332" s="29"/>
      <c r="AA332" s="32"/>
      <c r="AB332" s="670"/>
      <c r="AC332" s="671"/>
      <c r="AD332" s="671"/>
      <c r="AE332" s="671"/>
      <c r="AF332" s="672"/>
    </row>
    <row r="333" spans="1:32" ht="21" customHeight="1" x14ac:dyDescent="0.25">
      <c r="A333" s="30">
        <v>111</v>
      </c>
      <c r="B333" s="93" t="s">
        <v>461</v>
      </c>
      <c r="C333" s="26" t="s">
        <v>642</v>
      </c>
      <c r="D333" s="634" t="s">
        <v>643</v>
      </c>
      <c r="E333" s="635"/>
      <c r="F333" s="635"/>
      <c r="G333" s="635"/>
      <c r="H333" s="635"/>
      <c r="I333" s="635"/>
      <c r="J333" s="636"/>
      <c r="L333" s="30">
        <v>111</v>
      </c>
      <c r="M333" s="643" t="s">
        <v>644</v>
      </c>
      <c r="N333" s="644"/>
      <c r="O333" s="644"/>
      <c r="P333" s="644"/>
      <c r="Q333" s="645"/>
      <c r="S333" s="30">
        <v>111</v>
      </c>
      <c r="T333" s="652" t="s">
        <v>645</v>
      </c>
      <c r="U333" s="653"/>
      <c r="V333" s="653"/>
      <c r="W333" s="653"/>
      <c r="X333" s="654"/>
      <c r="Y333" s="661" t="s">
        <v>646</v>
      </c>
      <c r="AA333" s="30">
        <v>111</v>
      </c>
      <c r="AB333" s="664" t="s">
        <v>647</v>
      </c>
      <c r="AC333" s="665"/>
      <c r="AD333" s="665"/>
      <c r="AE333" s="665"/>
      <c r="AF333" s="666"/>
    </row>
    <row r="334" spans="1:32" ht="21" customHeight="1" x14ac:dyDescent="0.25">
      <c r="A334" s="33"/>
      <c r="B334" s="94"/>
      <c r="C334" s="42"/>
      <c r="D334" s="637"/>
      <c r="E334" s="673"/>
      <c r="F334" s="673"/>
      <c r="G334" s="673"/>
      <c r="H334" s="673"/>
      <c r="I334" s="673"/>
      <c r="J334" s="639"/>
      <c r="L334" s="33"/>
      <c r="M334" s="646"/>
      <c r="N334" s="612"/>
      <c r="O334" s="612"/>
      <c r="P334" s="612"/>
      <c r="Q334" s="648"/>
      <c r="S334" s="33"/>
      <c r="T334" s="655"/>
      <c r="U334" s="674"/>
      <c r="V334" s="674"/>
      <c r="W334" s="674"/>
      <c r="X334" s="657"/>
      <c r="Y334" s="662"/>
      <c r="Z334" s="29"/>
      <c r="AA334" s="33"/>
      <c r="AB334" s="667"/>
      <c r="AC334" s="675"/>
      <c r="AD334" s="675"/>
      <c r="AE334" s="675"/>
      <c r="AF334" s="669"/>
    </row>
    <row r="335" spans="1:32" ht="21" customHeight="1" x14ac:dyDescent="0.25">
      <c r="A335" s="32"/>
      <c r="B335" s="94"/>
      <c r="C335" s="42"/>
      <c r="D335" s="640"/>
      <c r="E335" s="641"/>
      <c r="F335" s="641"/>
      <c r="G335" s="641"/>
      <c r="H335" s="641"/>
      <c r="I335" s="641"/>
      <c r="J335" s="642"/>
      <c r="L335" s="32"/>
      <c r="M335" s="649"/>
      <c r="N335" s="650"/>
      <c r="O335" s="650"/>
      <c r="P335" s="650"/>
      <c r="Q335" s="651"/>
      <c r="S335" s="32"/>
      <c r="T335" s="658"/>
      <c r="U335" s="659"/>
      <c r="V335" s="659"/>
      <c r="W335" s="659"/>
      <c r="X335" s="660"/>
      <c r="Y335" s="663"/>
      <c r="Z335" s="29"/>
      <c r="AA335" s="32"/>
      <c r="AB335" s="670"/>
      <c r="AC335" s="671"/>
      <c r="AD335" s="671"/>
      <c r="AE335" s="671"/>
      <c r="AF335" s="672"/>
    </row>
    <row r="336" spans="1:32" ht="21" customHeight="1" x14ac:dyDescent="0.25">
      <c r="A336" s="30">
        <v>112</v>
      </c>
      <c r="B336" s="93" t="s">
        <v>461</v>
      </c>
      <c r="C336" s="26" t="s">
        <v>648</v>
      </c>
      <c r="D336" s="634" t="s">
        <v>649</v>
      </c>
      <c r="E336" s="635"/>
      <c r="F336" s="635"/>
      <c r="G336" s="635"/>
      <c r="H336" s="635"/>
      <c r="I336" s="635"/>
      <c r="J336" s="636"/>
      <c r="L336" s="30">
        <v>112</v>
      </c>
      <c r="M336" s="643" t="s">
        <v>650</v>
      </c>
      <c r="N336" s="644"/>
      <c r="O336" s="644"/>
      <c r="P336" s="644"/>
      <c r="Q336" s="645"/>
      <c r="S336" s="30">
        <v>112</v>
      </c>
      <c r="T336" s="652" t="s">
        <v>651</v>
      </c>
      <c r="U336" s="653"/>
      <c r="V336" s="653"/>
      <c r="W336" s="653"/>
      <c r="X336" s="654"/>
      <c r="Y336" s="661" t="s">
        <v>652</v>
      </c>
      <c r="AA336" s="30">
        <v>112</v>
      </c>
      <c r="AB336" s="664" t="s">
        <v>653</v>
      </c>
      <c r="AC336" s="665"/>
      <c r="AD336" s="665"/>
      <c r="AE336" s="665"/>
      <c r="AF336" s="666"/>
    </row>
    <row r="337" spans="1:32" ht="21" customHeight="1" x14ac:dyDescent="0.25">
      <c r="A337" s="33"/>
      <c r="B337" s="94"/>
      <c r="C337" s="42"/>
      <c r="D337" s="637"/>
      <c r="E337" s="673"/>
      <c r="F337" s="673"/>
      <c r="G337" s="673"/>
      <c r="H337" s="673"/>
      <c r="I337" s="673"/>
      <c r="J337" s="639"/>
      <c r="L337" s="33"/>
      <c r="M337" s="646"/>
      <c r="N337" s="612"/>
      <c r="O337" s="612"/>
      <c r="P337" s="612"/>
      <c r="Q337" s="648"/>
      <c r="S337" s="33"/>
      <c r="T337" s="655"/>
      <c r="U337" s="674"/>
      <c r="V337" s="674"/>
      <c r="W337" s="674"/>
      <c r="X337" s="657"/>
      <c r="Y337" s="662"/>
      <c r="Z337" s="29"/>
      <c r="AA337" s="33"/>
      <c r="AB337" s="667"/>
      <c r="AC337" s="675"/>
      <c r="AD337" s="675"/>
      <c r="AE337" s="675"/>
      <c r="AF337" s="669"/>
    </row>
    <row r="338" spans="1:32" ht="21" customHeight="1" x14ac:dyDescent="0.25">
      <c r="A338" s="32"/>
      <c r="B338" s="94"/>
      <c r="C338" s="42"/>
      <c r="D338" s="640"/>
      <c r="E338" s="641"/>
      <c r="F338" s="641"/>
      <c r="G338" s="641"/>
      <c r="H338" s="641"/>
      <c r="I338" s="641"/>
      <c r="J338" s="642"/>
      <c r="L338" s="32"/>
      <c r="M338" s="649"/>
      <c r="N338" s="650"/>
      <c r="O338" s="650"/>
      <c r="P338" s="650"/>
      <c r="Q338" s="651"/>
      <c r="S338" s="32"/>
      <c r="T338" s="658"/>
      <c r="U338" s="659"/>
      <c r="V338" s="659"/>
      <c r="W338" s="659"/>
      <c r="X338" s="660"/>
      <c r="Y338" s="663"/>
      <c r="Z338" s="29"/>
      <c r="AA338" s="32"/>
      <c r="AB338" s="670"/>
      <c r="AC338" s="671"/>
      <c r="AD338" s="671"/>
      <c r="AE338" s="671"/>
      <c r="AF338" s="672"/>
    </row>
    <row r="339" spans="1:32" ht="21" customHeight="1" x14ac:dyDescent="0.25">
      <c r="A339" s="30">
        <v>113</v>
      </c>
      <c r="B339" s="93" t="s">
        <v>461</v>
      </c>
      <c r="C339" s="26" t="s">
        <v>654</v>
      </c>
      <c r="D339" s="634" t="s">
        <v>655</v>
      </c>
      <c r="E339" s="635"/>
      <c r="F339" s="635"/>
      <c r="G339" s="635"/>
      <c r="H339" s="635"/>
      <c r="I339" s="635"/>
      <c r="J339" s="636"/>
      <c r="L339" s="30">
        <v>113</v>
      </c>
      <c r="M339" s="643" t="s">
        <v>656</v>
      </c>
      <c r="N339" s="644"/>
      <c r="O339" s="644"/>
      <c r="P339" s="644"/>
      <c r="Q339" s="645"/>
      <c r="S339" s="30">
        <v>113</v>
      </c>
      <c r="T339" s="652" t="s">
        <v>657</v>
      </c>
      <c r="U339" s="653"/>
      <c r="V339" s="653"/>
      <c r="W339" s="653"/>
      <c r="X339" s="654"/>
      <c r="Y339" s="661" t="s">
        <v>658</v>
      </c>
      <c r="AA339" s="30">
        <v>113</v>
      </c>
      <c r="AB339" s="664" t="s">
        <v>659</v>
      </c>
      <c r="AC339" s="665"/>
      <c r="AD339" s="665"/>
      <c r="AE339" s="665"/>
      <c r="AF339" s="666"/>
    </row>
    <row r="340" spans="1:32" ht="21" customHeight="1" x14ac:dyDescent="0.25">
      <c r="A340" s="33"/>
      <c r="B340" s="94"/>
      <c r="C340" s="42"/>
      <c r="D340" s="637"/>
      <c r="E340" s="673"/>
      <c r="F340" s="673"/>
      <c r="G340" s="673"/>
      <c r="H340" s="673"/>
      <c r="I340" s="673"/>
      <c r="J340" s="639"/>
      <c r="L340" s="33"/>
      <c r="M340" s="646"/>
      <c r="N340" s="612"/>
      <c r="O340" s="612"/>
      <c r="P340" s="612"/>
      <c r="Q340" s="648"/>
      <c r="S340" s="33"/>
      <c r="T340" s="655"/>
      <c r="U340" s="674"/>
      <c r="V340" s="674"/>
      <c r="W340" s="674"/>
      <c r="X340" s="657"/>
      <c r="Y340" s="662"/>
      <c r="Z340" s="29"/>
      <c r="AA340" s="33"/>
      <c r="AB340" s="667"/>
      <c r="AC340" s="675"/>
      <c r="AD340" s="675"/>
      <c r="AE340" s="675"/>
      <c r="AF340" s="669"/>
    </row>
    <row r="341" spans="1:32" ht="21" customHeight="1" x14ac:dyDescent="0.25">
      <c r="A341" s="32"/>
      <c r="B341" s="94"/>
      <c r="C341" s="42"/>
      <c r="D341" s="640"/>
      <c r="E341" s="641"/>
      <c r="F341" s="641"/>
      <c r="G341" s="641"/>
      <c r="H341" s="641"/>
      <c r="I341" s="641"/>
      <c r="J341" s="642"/>
      <c r="L341" s="32"/>
      <c r="M341" s="649"/>
      <c r="N341" s="650"/>
      <c r="O341" s="650"/>
      <c r="P341" s="650"/>
      <c r="Q341" s="651"/>
      <c r="S341" s="32"/>
      <c r="T341" s="658"/>
      <c r="U341" s="659"/>
      <c r="V341" s="659"/>
      <c r="W341" s="659"/>
      <c r="X341" s="660"/>
      <c r="Y341" s="663"/>
      <c r="Z341" s="29"/>
      <c r="AA341" s="32"/>
      <c r="AB341" s="670"/>
      <c r="AC341" s="671"/>
      <c r="AD341" s="671"/>
      <c r="AE341" s="671"/>
      <c r="AF341" s="672"/>
    </row>
    <row r="342" spans="1:32" ht="21" customHeight="1" x14ac:dyDescent="0.25">
      <c r="A342" s="30">
        <v>114</v>
      </c>
      <c r="B342" s="93" t="s">
        <v>461</v>
      </c>
      <c r="C342" s="26" t="s">
        <v>660</v>
      </c>
      <c r="D342" s="634" t="s">
        <v>661</v>
      </c>
      <c r="E342" s="635"/>
      <c r="F342" s="635"/>
      <c r="G342" s="635"/>
      <c r="H342" s="635"/>
      <c r="I342" s="635"/>
      <c r="J342" s="636"/>
      <c r="L342" s="30">
        <v>114</v>
      </c>
      <c r="M342" s="643" t="s">
        <v>662</v>
      </c>
      <c r="N342" s="644"/>
      <c r="O342" s="644"/>
      <c r="P342" s="644"/>
      <c r="Q342" s="645"/>
      <c r="S342" s="30">
        <v>114</v>
      </c>
      <c r="T342" s="652" t="s">
        <v>663</v>
      </c>
      <c r="U342" s="653"/>
      <c r="V342" s="653"/>
      <c r="W342" s="653"/>
      <c r="X342" s="654"/>
      <c r="Y342" s="661" t="s">
        <v>664</v>
      </c>
      <c r="AA342" s="30">
        <v>114</v>
      </c>
      <c r="AB342" s="664" t="s">
        <v>665</v>
      </c>
      <c r="AC342" s="665"/>
      <c r="AD342" s="665"/>
      <c r="AE342" s="665"/>
      <c r="AF342" s="666"/>
    </row>
    <row r="343" spans="1:32" ht="21" customHeight="1" x14ac:dyDescent="0.25">
      <c r="A343" s="33"/>
      <c r="B343" s="94"/>
      <c r="C343" s="42"/>
      <c r="D343" s="637"/>
      <c r="E343" s="673"/>
      <c r="F343" s="673"/>
      <c r="G343" s="673"/>
      <c r="H343" s="673"/>
      <c r="I343" s="673"/>
      <c r="J343" s="639"/>
      <c r="L343" s="33"/>
      <c r="M343" s="646"/>
      <c r="N343" s="612"/>
      <c r="O343" s="612"/>
      <c r="P343" s="612"/>
      <c r="Q343" s="648"/>
      <c r="S343" s="33"/>
      <c r="T343" s="655"/>
      <c r="U343" s="674"/>
      <c r="V343" s="674"/>
      <c r="W343" s="674"/>
      <c r="X343" s="657"/>
      <c r="Y343" s="662"/>
      <c r="Z343" s="29"/>
      <c r="AA343" s="33"/>
      <c r="AB343" s="667"/>
      <c r="AC343" s="675"/>
      <c r="AD343" s="675"/>
      <c r="AE343" s="675"/>
      <c r="AF343" s="669"/>
    </row>
    <row r="344" spans="1:32" ht="21" customHeight="1" x14ac:dyDescent="0.25">
      <c r="A344" s="32"/>
      <c r="B344" s="94"/>
      <c r="C344" s="42"/>
      <c r="D344" s="640"/>
      <c r="E344" s="641"/>
      <c r="F344" s="641"/>
      <c r="G344" s="641"/>
      <c r="H344" s="641"/>
      <c r="I344" s="641"/>
      <c r="J344" s="642"/>
      <c r="L344" s="32"/>
      <c r="M344" s="649"/>
      <c r="N344" s="650"/>
      <c r="O344" s="650"/>
      <c r="P344" s="650"/>
      <c r="Q344" s="651"/>
      <c r="S344" s="32"/>
      <c r="T344" s="658"/>
      <c r="U344" s="659"/>
      <c r="V344" s="659"/>
      <c r="W344" s="659"/>
      <c r="X344" s="660"/>
      <c r="Y344" s="663"/>
      <c r="Z344" s="29"/>
      <c r="AA344" s="32"/>
      <c r="AB344" s="670"/>
      <c r="AC344" s="671"/>
      <c r="AD344" s="671"/>
      <c r="AE344" s="671"/>
      <c r="AF344" s="672"/>
    </row>
    <row r="345" spans="1:32" ht="21" customHeight="1" x14ac:dyDescent="0.25">
      <c r="A345" s="30">
        <v>115</v>
      </c>
      <c r="B345" s="93" t="s">
        <v>461</v>
      </c>
      <c r="C345" s="26" t="s">
        <v>666</v>
      </c>
      <c r="D345" s="634" t="s">
        <v>667</v>
      </c>
      <c r="E345" s="635"/>
      <c r="F345" s="635"/>
      <c r="G345" s="635"/>
      <c r="H345" s="635"/>
      <c r="I345" s="635"/>
      <c r="J345" s="636"/>
      <c r="L345" s="30">
        <v>115</v>
      </c>
      <c r="M345" s="643" t="s">
        <v>668</v>
      </c>
      <c r="N345" s="644"/>
      <c r="O345" s="644"/>
      <c r="P345" s="644"/>
      <c r="Q345" s="645"/>
      <c r="S345" s="30">
        <v>115</v>
      </c>
      <c r="T345" s="652" t="s">
        <v>669</v>
      </c>
      <c r="U345" s="653"/>
      <c r="V345" s="653"/>
      <c r="W345" s="653"/>
      <c r="X345" s="654"/>
      <c r="Y345" s="661" t="s">
        <v>670</v>
      </c>
      <c r="AA345" s="30">
        <v>115</v>
      </c>
      <c r="AB345" s="664" t="s">
        <v>671</v>
      </c>
      <c r="AC345" s="665"/>
      <c r="AD345" s="665"/>
      <c r="AE345" s="665"/>
      <c r="AF345" s="666"/>
    </row>
    <row r="346" spans="1:32" ht="21" customHeight="1" x14ac:dyDescent="0.25">
      <c r="A346" s="33"/>
      <c r="B346" s="94"/>
      <c r="C346" s="42"/>
      <c r="D346" s="637"/>
      <c r="E346" s="673"/>
      <c r="F346" s="673"/>
      <c r="G346" s="673"/>
      <c r="H346" s="673"/>
      <c r="I346" s="673"/>
      <c r="J346" s="639"/>
      <c r="L346" s="33"/>
      <c r="M346" s="646"/>
      <c r="N346" s="612"/>
      <c r="O346" s="612"/>
      <c r="P346" s="612"/>
      <c r="Q346" s="648"/>
      <c r="S346" s="33"/>
      <c r="T346" s="655"/>
      <c r="U346" s="674"/>
      <c r="V346" s="674"/>
      <c r="W346" s="674"/>
      <c r="X346" s="657"/>
      <c r="Y346" s="662"/>
      <c r="Z346" s="29"/>
      <c r="AA346" s="33"/>
      <c r="AB346" s="667"/>
      <c r="AC346" s="675"/>
      <c r="AD346" s="675"/>
      <c r="AE346" s="675"/>
      <c r="AF346" s="669"/>
    </row>
    <row r="347" spans="1:32" ht="21" customHeight="1" x14ac:dyDescent="0.25">
      <c r="A347" s="32"/>
      <c r="B347" s="94"/>
      <c r="C347" s="42"/>
      <c r="D347" s="640"/>
      <c r="E347" s="641"/>
      <c r="F347" s="641"/>
      <c r="G347" s="641"/>
      <c r="H347" s="641"/>
      <c r="I347" s="641"/>
      <c r="J347" s="642"/>
      <c r="L347" s="32"/>
      <c r="M347" s="649"/>
      <c r="N347" s="650"/>
      <c r="O347" s="650"/>
      <c r="P347" s="650"/>
      <c r="Q347" s="651"/>
      <c r="S347" s="32"/>
      <c r="T347" s="658"/>
      <c r="U347" s="659"/>
      <c r="V347" s="659"/>
      <c r="W347" s="659"/>
      <c r="X347" s="660"/>
      <c r="Y347" s="663"/>
      <c r="Z347" s="29"/>
      <c r="AA347" s="32"/>
      <c r="AB347" s="670"/>
      <c r="AC347" s="671"/>
      <c r="AD347" s="671"/>
      <c r="AE347" s="671"/>
      <c r="AF347" s="672"/>
    </row>
    <row r="348" spans="1:32" ht="21" customHeight="1" x14ac:dyDescent="0.25">
      <c r="A348" s="30">
        <v>116</v>
      </c>
      <c r="B348" s="93" t="s">
        <v>487</v>
      </c>
      <c r="C348" s="26" t="s">
        <v>672</v>
      </c>
      <c r="D348" s="634" t="s">
        <v>673</v>
      </c>
      <c r="E348" s="635"/>
      <c r="F348" s="635"/>
      <c r="G348" s="635"/>
      <c r="H348" s="635"/>
      <c r="I348" s="635"/>
      <c r="J348" s="636"/>
      <c r="L348" s="30">
        <v>116</v>
      </c>
      <c r="M348" s="643" t="s">
        <v>674</v>
      </c>
      <c r="N348" s="644"/>
      <c r="O348" s="644"/>
      <c r="P348" s="644"/>
      <c r="Q348" s="645"/>
      <c r="S348" s="30">
        <v>116</v>
      </c>
      <c r="T348" s="652" t="s">
        <v>675</v>
      </c>
      <c r="U348" s="653"/>
      <c r="V348" s="653"/>
      <c r="W348" s="653"/>
      <c r="X348" s="654"/>
      <c r="Y348" s="661" t="s">
        <v>676</v>
      </c>
      <c r="AA348" s="30">
        <v>116</v>
      </c>
      <c r="AB348" s="664" t="s">
        <v>677</v>
      </c>
      <c r="AC348" s="665"/>
      <c r="AD348" s="665"/>
      <c r="AE348" s="665"/>
      <c r="AF348" s="666"/>
    </row>
    <row r="349" spans="1:32" ht="21" customHeight="1" x14ac:dyDescent="0.25">
      <c r="A349" s="33"/>
      <c r="B349" s="94"/>
      <c r="C349" s="42"/>
      <c r="D349" s="637"/>
      <c r="E349" s="673"/>
      <c r="F349" s="673"/>
      <c r="G349" s="673"/>
      <c r="H349" s="673"/>
      <c r="I349" s="673"/>
      <c r="J349" s="639"/>
      <c r="L349" s="33"/>
      <c r="M349" s="646"/>
      <c r="N349" s="612"/>
      <c r="O349" s="612"/>
      <c r="P349" s="612"/>
      <c r="Q349" s="648"/>
      <c r="S349" s="33"/>
      <c r="T349" s="655"/>
      <c r="U349" s="674"/>
      <c r="V349" s="674"/>
      <c r="W349" s="674"/>
      <c r="X349" s="657"/>
      <c r="Y349" s="662"/>
      <c r="Z349" s="29"/>
      <c r="AA349" s="33"/>
      <c r="AB349" s="667"/>
      <c r="AC349" s="675"/>
      <c r="AD349" s="675"/>
      <c r="AE349" s="675"/>
      <c r="AF349" s="669"/>
    </row>
    <row r="350" spans="1:32" ht="21" customHeight="1" x14ac:dyDescent="0.25">
      <c r="A350" s="32"/>
      <c r="B350" s="94"/>
      <c r="C350" s="42"/>
      <c r="D350" s="640"/>
      <c r="E350" s="641"/>
      <c r="F350" s="641"/>
      <c r="G350" s="641"/>
      <c r="H350" s="641"/>
      <c r="I350" s="641"/>
      <c r="J350" s="642"/>
      <c r="L350" s="32"/>
      <c r="M350" s="649"/>
      <c r="N350" s="650"/>
      <c r="O350" s="650"/>
      <c r="P350" s="650"/>
      <c r="Q350" s="651"/>
      <c r="S350" s="32"/>
      <c r="T350" s="658"/>
      <c r="U350" s="659"/>
      <c r="V350" s="659"/>
      <c r="W350" s="659"/>
      <c r="X350" s="660"/>
      <c r="Y350" s="663"/>
      <c r="Z350" s="29"/>
      <c r="AA350" s="32"/>
      <c r="AB350" s="670"/>
      <c r="AC350" s="671"/>
      <c r="AD350" s="671"/>
      <c r="AE350" s="671"/>
      <c r="AF350" s="672"/>
    </row>
    <row r="351" spans="1:32" ht="21" customHeight="1" x14ac:dyDescent="0.25">
      <c r="A351" s="30">
        <v>117</v>
      </c>
      <c r="B351" s="93" t="s">
        <v>461</v>
      </c>
      <c r="C351" s="26" t="s">
        <v>678</v>
      </c>
      <c r="D351" s="634" t="s">
        <v>679</v>
      </c>
      <c r="E351" s="635"/>
      <c r="F351" s="635"/>
      <c r="G351" s="635"/>
      <c r="H351" s="635"/>
      <c r="I351" s="635"/>
      <c r="J351" s="636"/>
      <c r="L351" s="30">
        <v>117</v>
      </c>
      <c r="M351" s="643" t="s">
        <v>215</v>
      </c>
      <c r="N351" s="644"/>
      <c r="O351" s="644"/>
      <c r="P351" s="644"/>
      <c r="Q351" s="645"/>
      <c r="S351" s="30">
        <v>117</v>
      </c>
      <c r="T351" s="652" t="s">
        <v>680</v>
      </c>
      <c r="U351" s="653"/>
      <c r="V351" s="653"/>
      <c r="W351" s="653"/>
      <c r="X351" s="654"/>
      <c r="Y351" s="661" t="s">
        <v>217</v>
      </c>
      <c r="AA351" s="30">
        <v>117</v>
      </c>
      <c r="AB351" s="664" t="s">
        <v>681</v>
      </c>
      <c r="AC351" s="665"/>
      <c r="AD351" s="665"/>
      <c r="AE351" s="665"/>
      <c r="AF351" s="666"/>
    </row>
    <row r="352" spans="1:32" ht="21" customHeight="1" x14ac:dyDescent="0.25">
      <c r="A352" s="33"/>
      <c r="B352" s="94"/>
      <c r="C352" s="42"/>
      <c r="D352" s="637"/>
      <c r="E352" s="673"/>
      <c r="F352" s="673"/>
      <c r="G352" s="673"/>
      <c r="H352" s="673"/>
      <c r="I352" s="673"/>
      <c r="J352" s="639"/>
      <c r="L352" s="33"/>
      <c r="M352" s="646"/>
      <c r="N352" s="612"/>
      <c r="O352" s="612"/>
      <c r="P352" s="612"/>
      <c r="Q352" s="648"/>
      <c r="S352" s="33"/>
      <c r="T352" s="655"/>
      <c r="U352" s="674"/>
      <c r="V352" s="674"/>
      <c r="W352" s="674"/>
      <c r="X352" s="657"/>
      <c r="Y352" s="662"/>
      <c r="Z352" s="29"/>
      <c r="AA352" s="33"/>
      <c r="AB352" s="667"/>
      <c r="AC352" s="675"/>
      <c r="AD352" s="675"/>
      <c r="AE352" s="675"/>
      <c r="AF352" s="669"/>
    </row>
    <row r="353" spans="1:32" ht="21" customHeight="1" x14ac:dyDescent="0.25">
      <c r="A353" s="32"/>
      <c r="B353" s="94"/>
      <c r="C353" s="42"/>
      <c r="D353" s="640"/>
      <c r="E353" s="641"/>
      <c r="F353" s="641"/>
      <c r="G353" s="641"/>
      <c r="H353" s="641"/>
      <c r="I353" s="641"/>
      <c r="J353" s="642"/>
      <c r="L353" s="32"/>
      <c r="M353" s="649"/>
      <c r="N353" s="650"/>
      <c r="O353" s="650"/>
      <c r="P353" s="650"/>
      <c r="Q353" s="651"/>
      <c r="S353" s="32"/>
      <c r="T353" s="658"/>
      <c r="U353" s="659"/>
      <c r="V353" s="659"/>
      <c r="W353" s="659"/>
      <c r="X353" s="660"/>
      <c r="Y353" s="663"/>
      <c r="Z353" s="29"/>
      <c r="AA353" s="32"/>
      <c r="AB353" s="670"/>
      <c r="AC353" s="671"/>
      <c r="AD353" s="671"/>
      <c r="AE353" s="671"/>
      <c r="AF353" s="672"/>
    </row>
    <row r="354" spans="1:32" ht="21" customHeight="1" x14ac:dyDescent="0.25">
      <c r="A354" s="30">
        <v>118</v>
      </c>
      <c r="B354" s="93" t="s">
        <v>487</v>
      </c>
      <c r="C354" s="26" t="s">
        <v>678</v>
      </c>
      <c r="D354" s="634" t="s">
        <v>682</v>
      </c>
      <c r="E354" s="635"/>
      <c r="F354" s="635"/>
      <c r="G354" s="635"/>
      <c r="H354" s="635"/>
      <c r="I354" s="635"/>
      <c r="J354" s="636"/>
      <c r="L354" s="30">
        <v>118</v>
      </c>
      <c r="M354" s="643" t="s">
        <v>683</v>
      </c>
      <c r="N354" s="644"/>
      <c r="O354" s="644"/>
      <c r="P354" s="644"/>
      <c r="Q354" s="645"/>
      <c r="S354" s="30">
        <v>118</v>
      </c>
      <c r="T354" s="652" t="s">
        <v>684</v>
      </c>
      <c r="U354" s="653"/>
      <c r="V354" s="653"/>
      <c r="W354" s="653"/>
      <c r="X354" s="654"/>
      <c r="Y354" s="661" t="s">
        <v>685</v>
      </c>
      <c r="AA354" s="30">
        <v>118</v>
      </c>
      <c r="AB354" s="664" t="s">
        <v>686</v>
      </c>
      <c r="AC354" s="665"/>
      <c r="AD354" s="665"/>
      <c r="AE354" s="665"/>
      <c r="AF354" s="666"/>
    </row>
    <row r="355" spans="1:32" ht="21" customHeight="1" x14ac:dyDescent="0.25">
      <c r="A355" s="33"/>
      <c r="B355" s="94"/>
      <c r="C355" s="42"/>
      <c r="D355" s="637"/>
      <c r="E355" s="673"/>
      <c r="F355" s="673"/>
      <c r="G355" s="673"/>
      <c r="H355" s="673"/>
      <c r="I355" s="673"/>
      <c r="J355" s="639"/>
      <c r="L355" s="33"/>
      <c r="M355" s="646"/>
      <c r="N355" s="612"/>
      <c r="O355" s="612"/>
      <c r="P355" s="612"/>
      <c r="Q355" s="648"/>
      <c r="S355" s="33"/>
      <c r="T355" s="655"/>
      <c r="U355" s="674"/>
      <c r="V355" s="674"/>
      <c r="W355" s="674"/>
      <c r="X355" s="657"/>
      <c r="Y355" s="662"/>
      <c r="Z355" s="29"/>
      <c r="AA355" s="33"/>
      <c r="AB355" s="667"/>
      <c r="AC355" s="675"/>
      <c r="AD355" s="675"/>
      <c r="AE355" s="675"/>
      <c r="AF355" s="669"/>
    </row>
    <row r="356" spans="1:32" ht="21" customHeight="1" x14ac:dyDescent="0.25">
      <c r="A356" s="32"/>
      <c r="B356" s="94"/>
      <c r="C356" s="42"/>
      <c r="D356" s="640"/>
      <c r="E356" s="641"/>
      <c r="F356" s="641"/>
      <c r="G356" s="641"/>
      <c r="H356" s="641"/>
      <c r="I356" s="641"/>
      <c r="J356" s="642"/>
      <c r="L356" s="32"/>
      <c r="M356" s="649"/>
      <c r="N356" s="650"/>
      <c r="O356" s="650"/>
      <c r="P356" s="650"/>
      <c r="Q356" s="651"/>
      <c r="S356" s="32"/>
      <c r="T356" s="658"/>
      <c r="U356" s="659"/>
      <c r="V356" s="659"/>
      <c r="W356" s="659"/>
      <c r="X356" s="660"/>
      <c r="Y356" s="663"/>
      <c r="Z356" s="29"/>
      <c r="AA356" s="32"/>
      <c r="AB356" s="670"/>
      <c r="AC356" s="671"/>
      <c r="AD356" s="671"/>
      <c r="AE356" s="671"/>
      <c r="AF356" s="672"/>
    </row>
    <row r="357" spans="1:32" ht="21" customHeight="1" x14ac:dyDescent="0.25">
      <c r="A357" s="30">
        <v>119</v>
      </c>
      <c r="B357" s="93" t="s">
        <v>461</v>
      </c>
      <c r="C357" s="26" t="s">
        <v>687</v>
      </c>
      <c r="D357" s="634" t="s">
        <v>688</v>
      </c>
      <c r="E357" s="635"/>
      <c r="F357" s="635"/>
      <c r="G357" s="635"/>
      <c r="H357" s="635"/>
      <c r="I357" s="635"/>
      <c r="J357" s="636"/>
      <c r="L357" s="30">
        <v>119</v>
      </c>
      <c r="M357" s="643" t="s">
        <v>689</v>
      </c>
      <c r="N357" s="644"/>
      <c r="O357" s="644"/>
      <c r="P357" s="644"/>
      <c r="Q357" s="645"/>
      <c r="S357" s="30">
        <v>119</v>
      </c>
      <c r="T357" s="652" t="s">
        <v>690</v>
      </c>
      <c r="U357" s="653"/>
      <c r="V357" s="653"/>
      <c r="W357" s="653"/>
      <c r="X357" s="654"/>
      <c r="Y357" s="661" t="s">
        <v>691</v>
      </c>
      <c r="AA357" s="30">
        <v>119</v>
      </c>
      <c r="AB357" s="664" t="s">
        <v>692</v>
      </c>
      <c r="AC357" s="665"/>
      <c r="AD357" s="665"/>
      <c r="AE357" s="665"/>
      <c r="AF357" s="666"/>
    </row>
    <row r="358" spans="1:32" ht="21" customHeight="1" x14ac:dyDescent="0.25">
      <c r="A358" s="33"/>
      <c r="B358" s="94"/>
      <c r="C358" s="42"/>
      <c r="D358" s="637"/>
      <c r="E358" s="673"/>
      <c r="F358" s="673"/>
      <c r="G358" s="673"/>
      <c r="H358" s="673"/>
      <c r="I358" s="673"/>
      <c r="J358" s="639"/>
      <c r="L358" s="33"/>
      <c r="M358" s="646"/>
      <c r="N358" s="612"/>
      <c r="O358" s="612"/>
      <c r="P358" s="612"/>
      <c r="Q358" s="648"/>
      <c r="S358" s="33"/>
      <c r="T358" s="655"/>
      <c r="U358" s="674"/>
      <c r="V358" s="674"/>
      <c r="W358" s="674"/>
      <c r="X358" s="657"/>
      <c r="Y358" s="662"/>
      <c r="Z358" s="29"/>
      <c r="AA358" s="33"/>
      <c r="AB358" s="667"/>
      <c r="AC358" s="675"/>
      <c r="AD358" s="675"/>
      <c r="AE358" s="675"/>
      <c r="AF358" s="669"/>
    </row>
    <row r="359" spans="1:32" ht="21" customHeight="1" x14ac:dyDescent="0.25">
      <c r="A359" s="32"/>
      <c r="B359" s="94"/>
      <c r="C359" s="42"/>
      <c r="D359" s="640"/>
      <c r="E359" s="641"/>
      <c r="F359" s="641"/>
      <c r="G359" s="641"/>
      <c r="H359" s="641"/>
      <c r="I359" s="641"/>
      <c r="J359" s="642"/>
      <c r="L359" s="32"/>
      <c r="M359" s="649"/>
      <c r="N359" s="650"/>
      <c r="O359" s="650"/>
      <c r="P359" s="650"/>
      <c r="Q359" s="651"/>
      <c r="S359" s="32"/>
      <c r="T359" s="658"/>
      <c r="U359" s="659"/>
      <c r="V359" s="659"/>
      <c r="W359" s="659"/>
      <c r="X359" s="660"/>
      <c r="Y359" s="663"/>
      <c r="Z359" s="29"/>
      <c r="AA359" s="32"/>
      <c r="AB359" s="670"/>
      <c r="AC359" s="671"/>
      <c r="AD359" s="671"/>
      <c r="AE359" s="671"/>
      <c r="AF359" s="672"/>
    </row>
    <row r="360" spans="1:32" ht="21" customHeight="1" x14ac:dyDescent="0.25">
      <c r="A360" s="30">
        <v>120</v>
      </c>
      <c r="B360" s="93" t="s">
        <v>461</v>
      </c>
      <c r="C360" s="26" t="s">
        <v>693</v>
      </c>
      <c r="D360" s="634" t="s">
        <v>694</v>
      </c>
      <c r="E360" s="635"/>
      <c r="F360" s="635"/>
      <c r="G360" s="635"/>
      <c r="H360" s="635"/>
      <c r="I360" s="635"/>
      <c r="J360" s="636"/>
      <c r="L360" s="30">
        <v>120</v>
      </c>
      <c r="M360" s="643" t="s">
        <v>13</v>
      </c>
      <c r="N360" s="644"/>
      <c r="O360" s="644"/>
      <c r="P360" s="644"/>
      <c r="Q360" s="645"/>
      <c r="S360" s="30">
        <v>120</v>
      </c>
      <c r="T360" s="652" t="s">
        <v>695</v>
      </c>
      <c r="U360" s="653"/>
      <c r="V360" s="653"/>
      <c r="W360" s="653"/>
      <c r="X360" s="654"/>
      <c r="Y360" s="661" t="s">
        <v>535</v>
      </c>
      <c r="AA360" s="30">
        <v>120</v>
      </c>
      <c r="AB360" s="664" t="s">
        <v>696</v>
      </c>
      <c r="AC360" s="665"/>
      <c r="AD360" s="665"/>
      <c r="AE360" s="665"/>
      <c r="AF360" s="666"/>
    </row>
    <row r="361" spans="1:32" ht="21" customHeight="1" x14ac:dyDescent="0.25">
      <c r="A361" s="33"/>
      <c r="B361" s="94"/>
      <c r="C361" s="42"/>
      <c r="D361" s="637"/>
      <c r="E361" s="673"/>
      <c r="F361" s="673"/>
      <c r="G361" s="673"/>
      <c r="H361" s="673"/>
      <c r="I361" s="673"/>
      <c r="J361" s="639"/>
      <c r="L361" s="33"/>
      <c r="M361" s="646"/>
      <c r="N361" s="612"/>
      <c r="O361" s="612"/>
      <c r="P361" s="612"/>
      <c r="Q361" s="648"/>
      <c r="S361" s="33"/>
      <c r="T361" s="655"/>
      <c r="U361" s="674"/>
      <c r="V361" s="674"/>
      <c r="W361" s="674"/>
      <c r="X361" s="657"/>
      <c r="Y361" s="662"/>
      <c r="Z361" s="29"/>
      <c r="AA361" s="33"/>
      <c r="AB361" s="667"/>
      <c r="AC361" s="675"/>
      <c r="AD361" s="675"/>
      <c r="AE361" s="675"/>
      <c r="AF361" s="669"/>
    </row>
    <row r="362" spans="1:32" ht="21" customHeight="1" x14ac:dyDescent="0.25">
      <c r="A362" s="32"/>
      <c r="B362" s="94"/>
      <c r="C362" s="42"/>
      <c r="D362" s="640"/>
      <c r="E362" s="641"/>
      <c r="F362" s="641"/>
      <c r="G362" s="641"/>
      <c r="H362" s="641"/>
      <c r="I362" s="641"/>
      <c r="J362" s="642"/>
      <c r="L362" s="32"/>
      <c r="M362" s="649"/>
      <c r="N362" s="650"/>
      <c r="O362" s="650"/>
      <c r="P362" s="650"/>
      <c r="Q362" s="651"/>
      <c r="S362" s="32"/>
      <c r="T362" s="658"/>
      <c r="U362" s="659"/>
      <c r="V362" s="659"/>
      <c r="W362" s="659"/>
      <c r="X362" s="660"/>
      <c r="Y362" s="663"/>
      <c r="Z362" s="29"/>
      <c r="AA362" s="32"/>
      <c r="AB362" s="670"/>
      <c r="AC362" s="671"/>
      <c r="AD362" s="671"/>
      <c r="AE362" s="671"/>
      <c r="AF362" s="672"/>
    </row>
    <row r="363" spans="1:32" ht="15.75" customHeight="1" x14ac:dyDescent="0.25">
      <c r="A363" s="30">
        <v>121</v>
      </c>
      <c r="B363" s="93" t="s">
        <v>461</v>
      </c>
      <c r="C363" s="26" t="s">
        <v>273</v>
      </c>
      <c r="D363" s="634" t="s">
        <v>697</v>
      </c>
      <c r="E363" s="635"/>
      <c r="F363" s="635"/>
      <c r="G363" s="635"/>
      <c r="H363" s="635"/>
      <c r="I363" s="635"/>
      <c r="J363" s="636"/>
      <c r="L363" s="30">
        <v>121</v>
      </c>
      <c r="M363" s="643" t="s">
        <v>698</v>
      </c>
      <c r="N363" s="644"/>
      <c r="O363" s="644"/>
      <c r="P363" s="644"/>
      <c r="Q363" s="645"/>
      <c r="S363" s="30">
        <v>121</v>
      </c>
      <c r="T363" s="652" t="s">
        <v>276</v>
      </c>
      <c r="U363" s="653"/>
      <c r="V363" s="653"/>
      <c r="W363" s="653"/>
      <c r="X363" s="654"/>
      <c r="Y363" s="661" t="s">
        <v>699</v>
      </c>
      <c r="AA363" s="30">
        <v>121</v>
      </c>
      <c r="AB363" s="664" t="s">
        <v>700</v>
      </c>
      <c r="AC363" s="665"/>
      <c r="AD363" s="665"/>
      <c r="AE363" s="665"/>
      <c r="AF363" s="666"/>
    </row>
    <row r="364" spans="1:32" ht="15.75" x14ac:dyDescent="0.25">
      <c r="A364" s="33"/>
      <c r="B364" s="94"/>
      <c r="C364" s="42"/>
      <c r="D364" s="637"/>
      <c r="E364" s="673"/>
      <c r="F364" s="673"/>
      <c r="G364" s="673"/>
      <c r="H364" s="673"/>
      <c r="I364" s="673"/>
      <c r="J364" s="639"/>
      <c r="L364" s="33"/>
      <c r="M364" s="646"/>
      <c r="N364" s="612"/>
      <c r="O364" s="612"/>
      <c r="P364" s="612"/>
      <c r="Q364" s="648"/>
      <c r="S364" s="33"/>
      <c r="T364" s="655"/>
      <c r="U364" s="674"/>
      <c r="V364" s="674"/>
      <c r="W364" s="674"/>
      <c r="X364" s="657"/>
      <c r="Y364" s="662"/>
      <c r="Z364" s="29"/>
      <c r="AA364" s="33"/>
      <c r="AB364" s="667"/>
      <c r="AC364" s="675"/>
      <c r="AD364" s="675"/>
      <c r="AE364" s="675"/>
      <c r="AF364" s="669"/>
    </row>
    <row r="365" spans="1:32" ht="15.75" x14ac:dyDescent="0.25">
      <c r="A365" s="32"/>
      <c r="B365" s="94"/>
      <c r="C365" s="42"/>
      <c r="D365" s="640"/>
      <c r="E365" s="641"/>
      <c r="F365" s="641"/>
      <c r="G365" s="641"/>
      <c r="H365" s="641"/>
      <c r="I365" s="641"/>
      <c r="J365" s="642"/>
      <c r="L365" s="32"/>
      <c r="M365" s="649"/>
      <c r="N365" s="650"/>
      <c r="O365" s="650"/>
      <c r="P365" s="650"/>
      <c r="Q365" s="651"/>
      <c r="S365" s="32"/>
      <c r="T365" s="658"/>
      <c r="U365" s="659"/>
      <c r="V365" s="659"/>
      <c r="W365" s="659"/>
      <c r="X365" s="660"/>
      <c r="Y365" s="663"/>
      <c r="Z365" s="29"/>
      <c r="AA365" s="32"/>
      <c r="AB365" s="670"/>
      <c r="AC365" s="671"/>
      <c r="AD365" s="671"/>
      <c r="AE365" s="671"/>
      <c r="AF365" s="672"/>
    </row>
    <row r="366" spans="1:32" ht="15.75" customHeight="1" x14ac:dyDescent="0.25">
      <c r="A366" s="30">
        <v>122</v>
      </c>
      <c r="B366" s="93" t="s">
        <v>461</v>
      </c>
      <c r="C366" s="26" t="s">
        <v>301</v>
      </c>
      <c r="D366" s="634" t="s">
        <v>701</v>
      </c>
      <c r="E366" s="635"/>
      <c r="F366" s="635"/>
      <c r="G366" s="635"/>
      <c r="H366" s="635"/>
      <c r="I366" s="635"/>
      <c r="J366" s="636"/>
      <c r="L366" s="30">
        <v>122</v>
      </c>
      <c r="M366" s="643" t="s">
        <v>702</v>
      </c>
      <c r="N366" s="644"/>
      <c r="O366" s="644"/>
      <c r="P366" s="644"/>
      <c r="Q366" s="645"/>
      <c r="S366" s="30">
        <v>122</v>
      </c>
      <c r="T366" s="652" t="s">
        <v>304</v>
      </c>
      <c r="U366" s="653"/>
      <c r="V366" s="653"/>
      <c r="W366" s="653"/>
      <c r="X366" s="654"/>
      <c r="Y366" s="661" t="s">
        <v>703</v>
      </c>
      <c r="AA366" s="30">
        <v>122</v>
      </c>
      <c r="AB366" s="664" t="s">
        <v>704</v>
      </c>
      <c r="AC366" s="665"/>
      <c r="AD366" s="665"/>
      <c r="AE366" s="665"/>
      <c r="AF366" s="666"/>
    </row>
    <row r="367" spans="1:32" ht="15.75" x14ac:dyDescent="0.25">
      <c r="A367" s="33"/>
      <c r="B367" s="94"/>
      <c r="C367" s="42"/>
      <c r="D367" s="637"/>
      <c r="E367" s="673"/>
      <c r="F367" s="673"/>
      <c r="G367" s="673"/>
      <c r="H367" s="673"/>
      <c r="I367" s="673"/>
      <c r="J367" s="639"/>
      <c r="L367" s="33"/>
      <c r="M367" s="646"/>
      <c r="N367" s="612"/>
      <c r="O367" s="612"/>
      <c r="P367" s="612"/>
      <c r="Q367" s="648"/>
      <c r="S367" s="33"/>
      <c r="T367" s="655"/>
      <c r="U367" s="674"/>
      <c r="V367" s="674"/>
      <c r="W367" s="674"/>
      <c r="X367" s="657"/>
      <c r="Y367" s="662"/>
      <c r="Z367" s="29"/>
      <c r="AA367" s="33"/>
      <c r="AB367" s="667"/>
      <c r="AC367" s="675"/>
      <c r="AD367" s="675"/>
      <c r="AE367" s="675"/>
      <c r="AF367" s="669"/>
    </row>
    <row r="368" spans="1:32" ht="15.75" x14ac:dyDescent="0.25">
      <c r="A368" s="32"/>
      <c r="B368" s="94"/>
      <c r="C368" s="42"/>
      <c r="D368" s="640"/>
      <c r="E368" s="641"/>
      <c r="F368" s="641"/>
      <c r="G368" s="641"/>
      <c r="H368" s="641"/>
      <c r="I368" s="641"/>
      <c r="J368" s="642"/>
      <c r="L368" s="32"/>
      <c r="M368" s="649"/>
      <c r="N368" s="650"/>
      <c r="O368" s="650"/>
      <c r="P368" s="650"/>
      <c r="Q368" s="651"/>
      <c r="S368" s="32"/>
      <c r="T368" s="658"/>
      <c r="U368" s="659"/>
      <c r="V368" s="659"/>
      <c r="W368" s="659"/>
      <c r="X368" s="660"/>
      <c r="Y368" s="663"/>
      <c r="Z368" s="29"/>
      <c r="AA368" s="32"/>
      <c r="AB368" s="670"/>
      <c r="AC368" s="671"/>
      <c r="AD368" s="671"/>
      <c r="AE368" s="671"/>
      <c r="AF368" s="672"/>
    </row>
    <row r="369" spans="1:32" ht="15.75" customHeight="1" x14ac:dyDescent="0.25">
      <c r="A369" s="30">
        <v>123</v>
      </c>
      <c r="B369" s="93" t="s">
        <v>487</v>
      </c>
      <c r="C369" s="26" t="s">
        <v>301</v>
      </c>
      <c r="D369" s="634" t="s">
        <v>705</v>
      </c>
      <c r="E369" s="635"/>
      <c r="F369" s="635"/>
      <c r="G369" s="635"/>
      <c r="H369" s="635"/>
      <c r="I369" s="635"/>
      <c r="J369" s="636"/>
      <c r="L369" s="30">
        <v>123</v>
      </c>
      <c r="M369" s="643" t="s">
        <v>706</v>
      </c>
      <c r="N369" s="644"/>
      <c r="O369" s="644"/>
      <c r="P369" s="644"/>
      <c r="Q369" s="645"/>
      <c r="S369" s="30">
        <v>123</v>
      </c>
      <c r="T369" s="652" t="s">
        <v>707</v>
      </c>
      <c r="U369" s="653"/>
      <c r="V369" s="653"/>
      <c r="W369" s="653"/>
      <c r="X369" s="654"/>
      <c r="Y369" s="661" t="s">
        <v>708</v>
      </c>
      <c r="AA369" s="30">
        <v>123</v>
      </c>
      <c r="AB369" s="664" t="s">
        <v>709</v>
      </c>
      <c r="AC369" s="665"/>
      <c r="AD369" s="665"/>
      <c r="AE369" s="665"/>
      <c r="AF369" s="666"/>
    </row>
    <row r="370" spans="1:32" ht="15.75" x14ac:dyDescent="0.25">
      <c r="A370" s="33"/>
      <c r="B370" s="94"/>
      <c r="C370" s="42"/>
      <c r="D370" s="637"/>
      <c r="E370" s="673"/>
      <c r="F370" s="673"/>
      <c r="G370" s="673"/>
      <c r="H370" s="673"/>
      <c r="I370" s="673"/>
      <c r="J370" s="639"/>
      <c r="L370" s="33"/>
      <c r="M370" s="646"/>
      <c r="N370" s="612"/>
      <c r="O370" s="612"/>
      <c r="P370" s="612"/>
      <c r="Q370" s="648"/>
      <c r="S370" s="33"/>
      <c r="T370" s="655"/>
      <c r="U370" s="674"/>
      <c r="V370" s="674"/>
      <c r="W370" s="674"/>
      <c r="X370" s="657"/>
      <c r="Y370" s="662"/>
      <c r="Z370" s="29"/>
      <c r="AA370" s="33"/>
      <c r="AB370" s="667"/>
      <c r="AC370" s="675"/>
      <c r="AD370" s="675"/>
      <c r="AE370" s="675"/>
      <c r="AF370" s="669"/>
    </row>
    <row r="371" spans="1:32" ht="15.75" x14ac:dyDescent="0.25">
      <c r="A371" s="32"/>
      <c r="B371" s="94"/>
      <c r="C371" s="42"/>
      <c r="D371" s="640"/>
      <c r="E371" s="641"/>
      <c r="F371" s="641"/>
      <c r="G371" s="641"/>
      <c r="H371" s="641"/>
      <c r="I371" s="641"/>
      <c r="J371" s="642"/>
      <c r="L371" s="32"/>
      <c r="M371" s="649"/>
      <c r="N371" s="650"/>
      <c r="O371" s="650"/>
      <c r="P371" s="650"/>
      <c r="Q371" s="651"/>
      <c r="S371" s="32"/>
      <c r="T371" s="658"/>
      <c r="U371" s="659"/>
      <c r="V371" s="659"/>
      <c r="W371" s="659"/>
      <c r="X371" s="660"/>
      <c r="Y371" s="663"/>
      <c r="Z371" s="29"/>
      <c r="AA371" s="32"/>
      <c r="AB371" s="670"/>
      <c r="AC371" s="671"/>
      <c r="AD371" s="671"/>
      <c r="AE371" s="671"/>
      <c r="AF371" s="672"/>
    </row>
    <row r="372" spans="1:32" ht="15.75" customHeight="1" x14ac:dyDescent="0.25">
      <c r="A372" s="30">
        <v>124</v>
      </c>
      <c r="B372" s="93" t="s">
        <v>461</v>
      </c>
      <c r="C372" s="26" t="s">
        <v>307</v>
      </c>
      <c r="D372" s="634" t="s">
        <v>710</v>
      </c>
      <c r="E372" s="635"/>
      <c r="F372" s="635"/>
      <c r="G372" s="635"/>
      <c r="H372" s="635"/>
      <c r="I372" s="635"/>
      <c r="J372" s="636"/>
      <c r="L372" s="30">
        <v>124</v>
      </c>
      <c r="M372" s="643" t="s">
        <v>67</v>
      </c>
      <c r="N372" s="644"/>
      <c r="O372" s="644"/>
      <c r="P372" s="644"/>
      <c r="Q372" s="645"/>
      <c r="S372" s="30">
        <v>124</v>
      </c>
      <c r="T372" s="652" t="s">
        <v>309</v>
      </c>
      <c r="U372" s="653"/>
      <c r="V372" s="653"/>
      <c r="W372" s="653"/>
      <c r="X372" s="654"/>
      <c r="Y372" s="661" t="s">
        <v>69</v>
      </c>
      <c r="AA372" s="30">
        <v>124</v>
      </c>
      <c r="AB372" s="664" t="s">
        <v>711</v>
      </c>
      <c r="AC372" s="665"/>
      <c r="AD372" s="665"/>
      <c r="AE372" s="665"/>
      <c r="AF372" s="666"/>
    </row>
    <row r="373" spans="1:32" ht="15.75" x14ac:dyDescent="0.25">
      <c r="A373" s="33"/>
      <c r="B373" s="94"/>
      <c r="C373" s="42"/>
      <c r="D373" s="637"/>
      <c r="E373" s="673"/>
      <c r="F373" s="673"/>
      <c r="G373" s="673"/>
      <c r="H373" s="673"/>
      <c r="I373" s="673"/>
      <c r="J373" s="639"/>
      <c r="L373" s="33"/>
      <c r="M373" s="646"/>
      <c r="N373" s="612"/>
      <c r="O373" s="612"/>
      <c r="P373" s="612"/>
      <c r="Q373" s="648"/>
      <c r="S373" s="33"/>
      <c r="T373" s="655"/>
      <c r="U373" s="674"/>
      <c r="V373" s="674"/>
      <c r="W373" s="674"/>
      <c r="X373" s="657"/>
      <c r="Y373" s="662"/>
      <c r="Z373" s="29"/>
      <c r="AA373" s="33"/>
      <c r="AB373" s="667"/>
      <c r="AC373" s="675"/>
      <c r="AD373" s="675"/>
      <c r="AE373" s="675"/>
      <c r="AF373" s="669"/>
    </row>
    <row r="374" spans="1:32" ht="15.75" x14ac:dyDescent="0.25">
      <c r="A374" s="32"/>
      <c r="B374" s="94"/>
      <c r="C374" s="42"/>
      <c r="D374" s="640"/>
      <c r="E374" s="641"/>
      <c r="F374" s="641"/>
      <c r="G374" s="641"/>
      <c r="H374" s="641"/>
      <c r="I374" s="641"/>
      <c r="J374" s="642"/>
      <c r="L374" s="32"/>
      <c r="M374" s="649"/>
      <c r="N374" s="650"/>
      <c r="O374" s="650"/>
      <c r="P374" s="650"/>
      <c r="Q374" s="651"/>
      <c r="S374" s="32"/>
      <c r="T374" s="658"/>
      <c r="U374" s="659"/>
      <c r="V374" s="659"/>
      <c r="W374" s="659"/>
      <c r="X374" s="660"/>
      <c r="Y374" s="663"/>
      <c r="Z374" s="29"/>
      <c r="AA374" s="32"/>
      <c r="AB374" s="670"/>
      <c r="AC374" s="671"/>
      <c r="AD374" s="671"/>
      <c r="AE374" s="671"/>
      <c r="AF374" s="672"/>
    </row>
    <row r="375" spans="1:32" ht="15.75" customHeight="1" x14ac:dyDescent="0.25">
      <c r="A375" s="30">
        <v>125</v>
      </c>
      <c r="B375" s="93" t="s">
        <v>487</v>
      </c>
      <c r="C375" s="26" t="s">
        <v>712</v>
      </c>
      <c r="D375" s="634" t="s">
        <v>713</v>
      </c>
      <c r="E375" s="635"/>
      <c r="F375" s="635"/>
      <c r="G375" s="635"/>
      <c r="H375" s="635"/>
      <c r="I375" s="635"/>
      <c r="J375" s="636"/>
      <c r="L375" s="30">
        <v>125</v>
      </c>
      <c r="M375" s="643" t="s">
        <v>714</v>
      </c>
      <c r="N375" s="644"/>
      <c r="O375" s="644"/>
      <c r="P375" s="644"/>
      <c r="Q375" s="645"/>
      <c r="S375" s="30">
        <v>125</v>
      </c>
      <c r="T375" s="652" t="s">
        <v>715</v>
      </c>
      <c r="U375" s="653"/>
      <c r="V375" s="653"/>
      <c r="W375" s="653"/>
      <c r="X375" s="654"/>
      <c r="Y375" s="661" t="s">
        <v>716</v>
      </c>
      <c r="AA375" s="30">
        <v>125</v>
      </c>
      <c r="AB375" s="664" t="s">
        <v>717</v>
      </c>
      <c r="AC375" s="665"/>
      <c r="AD375" s="665"/>
      <c r="AE375" s="665"/>
      <c r="AF375" s="666"/>
    </row>
    <row r="376" spans="1:32" ht="15.75" x14ac:dyDescent="0.25">
      <c r="A376" s="33"/>
      <c r="B376" s="94"/>
      <c r="C376" s="42"/>
      <c r="D376" s="637"/>
      <c r="E376" s="673"/>
      <c r="F376" s="673"/>
      <c r="G376" s="673"/>
      <c r="H376" s="673"/>
      <c r="I376" s="673"/>
      <c r="J376" s="639"/>
      <c r="L376" s="33"/>
      <c r="M376" s="646"/>
      <c r="N376" s="612"/>
      <c r="O376" s="612"/>
      <c r="P376" s="612"/>
      <c r="Q376" s="648"/>
      <c r="S376" s="33"/>
      <c r="T376" s="655"/>
      <c r="U376" s="674"/>
      <c r="V376" s="674"/>
      <c r="W376" s="674"/>
      <c r="X376" s="657"/>
      <c r="Y376" s="662"/>
      <c r="Z376" s="29"/>
      <c r="AA376" s="33"/>
      <c r="AB376" s="667"/>
      <c r="AC376" s="675"/>
      <c r="AD376" s="675"/>
      <c r="AE376" s="675"/>
      <c r="AF376" s="669"/>
    </row>
    <row r="377" spans="1:32" ht="15.75" x14ac:dyDescent="0.25">
      <c r="A377" s="32"/>
      <c r="B377" s="94"/>
      <c r="C377" s="42"/>
      <c r="D377" s="640"/>
      <c r="E377" s="641"/>
      <c r="F377" s="641"/>
      <c r="G377" s="641"/>
      <c r="H377" s="641"/>
      <c r="I377" s="641"/>
      <c r="J377" s="642"/>
      <c r="L377" s="32"/>
      <c r="M377" s="649"/>
      <c r="N377" s="650"/>
      <c r="O377" s="650"/>
      <c r="P377" s="650"/>
      <c r="Q377" s="651"/>
      <c r="S377" s="32"/>
      <c r="T377" s="658"/>
      <c r="U377" s="659"/>
      <c r="V377" s="659"/>
      <c r="W377" s="659"/>
      <c r="X377" s="660"/>
      <c r="Y377" s="663"/>
      <c r="Z377" s="29"/>
      <c r="AA377" s="32"/>
      <c r="AB377" s="670"/>
      <c r="AC377" s="671"/>
      <c r="AD377" s="671"/>
      <c r="AE377" s="671"/>
      <c r="AF377" s="672"/>
    </row>
    <row r="378" spans="1:32" ht="15.75" customHeight="1" x14ac:dyDescent="0.25">
      <c r="A378" s="30">
        <v>126</v>
      </c>
      <c r="B378" s="93" t="s">
        <v>461</v>
      </c>
      <c r="C378" s="26" t="s">
        <v>718</v>
      </c>
      <c r="D378" s="634" t="s">
        <v>719</v>
      </c>
      <c r="E378" s="635"/>
      <c r="F378" s="635"/>
      <c r="G378" s="635"/>
      <c r="H378" s="635"/>
      <c r="I378" s="635"/>
      <c r="J378" s="636"/>
      <c r="L378" s="30">
        <v>126</v>
      </c>
      <c r="M378" s="643" t="s">
        <v>720</v>
      </c>
      <c r="N378" s="644"/>
      <c r="O378" s="644"/>
      <c r="P378" s="644"/>
      <c r="Q378" s="645"/>
      <c r="S378" s="30">
        <v>126</v>
      </c>
      <c r="T378" s="652" t="s">
        <v>721</v>
      </c>
      <c r="U378" s="653"/>
      <c r="V378" s="653"/>
      <c r="W378" s="653"/>
      <c r="X378" s="654"/>
      <c r="Y378" s="661" t="s">
        <v>722</v>
      </c>
      <c r="AA378" s="30">
        <v>126</v>
      </c>
      <c r="AB378" s="664" t="s">
        <v>723</v>
      </c>
      <c r="AC378" s="665"/>
      <c r="AD378" s="665"/>
      <c r="AE378" s="665"/>
      <c r="AF378" s="666"/>
    </row>
    <row r="379" spans="1:32" ht="15.75" x14ac:dyDescent="0.25">
      <c r="A379" s="33"/>
      <c r="B379" s="94"/>
      <c r="C379" s="42"/>
      <c r="D379" s="637"/>
      <c r="E379" s="673"/>
      <c r="F379" s="673"/>
      <c r="G379" s="673"/>
      <c r="H379" s="673"/>
      <c r="I379" s="673"/>
      <c r="J379" s="639"/>
      <c r="L379" s="33"/>
      <c r="M379" s="646"/>
      <c r="N379" s="612"/>
      <c r="O379" s="612"/>
      <c r="P379" s="612"/>
      <c r="Q379" s="648"/>
      <c r="S379" s="33"/>
      <c r="T379" s="655"/>
      <c r="U379" s="674"/>
      <c r="V379" s="674"/>
      <c r="W379" s="674"/>
      <c r="X379" s="657"/>
      <c r="Y379" s="662"/>
      <c r="Z379" s="29"/>
      <c r="AA379" s="33"/>
      <c r="AB379" s="667"/>
      <c r="AC379" s="675"/>
      <c r="AD379" s="675"/>
      <c r="AE379" s="675"/>
      <c r="AF379" s="669"/>
    </row>
    <row r="380" spans="1:32" ht="15.75" x14ac:dyDescent="0.25">
      <c r="A380" s="32"/>
      <c r="B380" s="94"/>
      <c r="C380" s="42"/>
      <c r="D380" s="640"/>
      <c r="E380" s="641"/>
      <c r="F380" s="641"/>
      <c r="G380" s="641"/>
      <c r="H380" s="641"/>
      <c r="I380" s="641"/>
      <c r="J380" s="642"/>
      <c r="L380" s="32"/>
      <c r="M380" s="649"/>
      <c r="N380" s="650"/>
      <c r="O380" s="650"/>
      <c r="P380" s="650"/>
      <c r="Q380" s="651"/>
      <c r="S380" s="32"/>
      <c r="T380" s="658"/>
      <c r="U380" s="659"/>
      <c r="V380" s="659"/>
      <c r="W380" s="659"/>
      <c r="X380" s="660"/>
      <c r="Y380" s="663"/>
      <c r="Z380" s="29"/>
      <c r="AA380" s="32"/>
      <c r="AB380" s="670"/>
      <c r="AC380" s="671"/>
      <c r="AD380" s="671"/>
      <c r="AE380" s="671"/>
      <c r="AF380" s="672"/>
    </row>
    <row r="381" spans="1:32" ht="15.75" customHeight="1" x14ac:dyDescent="0.25">
      <c r="A381" s="30">
        <v>127</v>
      </c>
      <c r="B381" s="93" t="s">
        <v>461</v>
      </c>
      <c r="C381" s="26" t="s">
        <v>724</v>
      </c>
      <c r="D381" s="634" t="s">
        <v>725</v>
      </c>
      <c r="E381" s="635"/>
      <c r="F381" s="635"/>
      <c r="G381" s="635"/>
      <c r="H381" s="635"/>
      <c r="I381" s="635"/>
      <c r="J381" s="636"/>
      <c r="L381" s="30">
        <v>127</v>
      </c>
      <c r="M381" s="643" t="s">
        <v>726</v>
      </c>
      <c r="N381" s="644"/>
      <c r="O381" s="644"/>
      <c r="P381" s="644"/>
      <c r="Q381" s="645"/>
      <c r="S381" s="30">
        <v>127</v>
      </c>
      <c r="T381" s="652" t="s">
        <v>727</v>
      </c>
      <c r="U381" s="653"/>
      <c r="V381" s="653"/>
      <c r="W381" s="653"/>
      <c r="X381" s="654"/>
      <c r="Y381" s="661" t="s">
        <v>728</v>
      </c>
      <c r="AA381" s="30">
        <v>127</v>
      </c>
      <c r="AB381" s="664" t="s">
        <v>729</v>
      </c>
      <c r="AC381" s="665"/>
      <c r="AD381" s="665"/>
      <c r="AE381" s="665"/>
      <c r="AF381" s="666"/>
    </row>
    <row r="382" spans="1:32" ht="15.75" x14ac:dyDescent="0.25">
      <c r="A382" s="33"/>
      <c r="B382" s="94"/>
      <c r="C382" s="42"/>
      <c r="D382" s="637"/>
      <c r="E382" s="673"/>
      <c r="F382" s="673"/>
      <c r="G382" s="673"/>
      <c r="H382" s="673"/>
      <c r="I382" s="673"/>
      <c r="J382" s="639"/>
      <c r="L382" s="33"/>
      <c r="M382" s="646"/>
      <c r="N382" s="612"/>
      <c r="O382" s="612"/>
      <c r="P382" s="612"/>
      <c r="Q382" s="648"/>
      <c r="S382" s="33"/>
      <c r="T382" s="655"/>
      <c r="U382" s="674"/>
      <c r="V382" s="674"/>
      <c r="W382" s="674"/>
      <c r="X382" s="657"/>
      <c r="Y382" s="662"/>
      <c r="Z382" s="29"/>
      <c r="AA382" s="33"/>
      <c r="AB382" s="667"/>
      <c r="AC382" s="675"/>
      <c r="AD382" s="675"/>
      <c r="AE382" s="675"/>
      <c r="AF382" s="669"/>
    </row>
    <row r="383" spans="1:32" ht="15.75" x14ac:dyDescent="0.25">
      <c r="A383" s="32"/>
      <c r="B383" s="94"/>
      <c r="C383" s="42"/>
      <c r="D383" s="640"/>
      <c r="E383" s="641"/>
      <c r="F383" s="641"/>
      <c r="G383" s="641"/>
      <c r="H383" s="641"/>
      <c r="I383" s="641"/>
      <c r="J383" s="642"/>
      <c r="L383" s="32"/>
      <c r="M383" s="649"/>
      <c r="N383" s="650"/>
      <c r="O383" s="650"/>
      <c r="P383" s="650"/>
      <c r="Q383" s="651"/>
      <c r="S383" s="32"/>
      <c r="T383" s="658"/>
      <c r="U383" s="659"/>
      <c r="V383" s="659"/>
      <c r="W383" s="659"/>
      <c r="X383" s="660"/>
      <c r="Y383" s="663"/>
      <c r="Z383" s="29"/>
      <c r="AA383" s="32"/>
      <c r="AB383" s="670"/>
      <c r="AC383" s="671"/>
      <c r="AD383" s="671"/>
      <c r="AE383" s="671"/>
      <c r="AF383" s="672"/>
    </row>
    <row r="384" spans="1:32" ht="15.75" customHeight="1" x14ac:dyDescent="0.25">
      <c r="A384" s="30">
        <v>128</v>
      </c>
      <c r="B384" s="93" t="s">
        <v>487</v>
      </c>
      <c r="C384" s="26" t="s">
        <v>730</v>
      </c>
      <c r="D384" s="634" t="s">
        <v>731</v>
      </c>
      <c r="E384" s="635"/>
      <c r="F384" s="635"/>
      <c r="G384" s="635"/>
      <c r="H384" s="635"/>
      <c r="I384" s="635"/>
      <c r="J384" s="636"/>
      <c r="L384" s="30">
        <v>128</v>
      </c>
      <c r="M384" s="643" t="s">
        <v>732</v>
      </c>
      <c r="N384" s="644"/>
      <c r="O384" s="644"/>
      <c r="P384" s="644"/>
      <c r="Q384" s="645"/>
      <c r="S384" s="30">
        <v>128</v>
      </c>
      <c r="T384" s="652" t="s">
        <v>733</v>
      </c>
      <c r="U384" s="653"/>
      <c r="V384" s="653"/>
      <c r="W384" s="653"/>
      <c r="X384" s="654"/>
      <c r="Y384" s="661" t="s">
        <v>734</v>
      </c>
      <c r="AA384" s="30">
        <v>128</v>
      </c>
      <c r="AB384" s="664" t="s">
        <v>735</v>
      </c>
      <c r="AC384" s="665"/>
      <c r="AD384" s="665"/>
      <c r="AE384" s="665"/>
      <c r="AF384" s="666"/>
    </row>
    <row r="385" spans="1:32" ht="15.75" x14ac:dyDescent="0.25">
      <c r="A385" s="33"/>
      <c r="B385" s="94"/>
      <c r="C385" s="42"/>
      <c r="D385" s="637"/>
      <c r="E385" s="673"/>
      <c r="F385" s="673"/>
      <c r="G385" s="673"/>
      <c r="H385" s="673"/>
      <c r="I385" s="673"/>
      <c r="J385" s="639"/>
      <c r="L385" s="33"/>
      <c r="M385" s="646"/>
      <c r="N385" s="612"/>
      <c r="O385" s="612"/>
      <c r="P385" s="612"/>
      <c r="Q385" s="648"/>
      <c r="S385" s="33"/>
      <c r="T385" s="655"/>
      <c r="U385" s="674"/>
      <c r="V385" s="674"/>
      <c r="W385" s="674"/>
      <c r="X385" s="657"/>
      <c r="Y385" s="662"/>
      <c r="Z385" s="29"/>
      <c r="AA385" s="33"/>
      <c r="AB385" s="667"/>
      <c r="AC385" s="675"/>
      <c r="AD385" s="675"/>
      <c r="AE385" s="675"/>
      <c r="AF385" s="669"/>
    </row>
    <row r="386" spans="1:32" ht="15.75" x14ac:dyDescent="0.25">
      <c r="A386" s="32"/>
      <c r="B386" s="94"/>
      <c r="C386" s="42"/>
      <c r="D386" s="640"/>
      <c r="E386" s="641"/>
      <c r="F386" s="641"/>
      <c r="G386" s="641"/>
      <c r="H386" s="641"/>
      <c r="I386" s="641"/>
      <c r="J386" s="642"/>
      <c r="L386" s="32"/>
      <c r="M386" s="649"/>
      <c r="N386" s="650"/>
      <c r="O386" s="650"/>
      <c r="P386" s="650"/>
      <c r="Q386" s="651"/>
      <c r="S386" s="32"/>
      <c r="T386" s="658"/>
      <c r="U386" s="659"/>
      <c r="V386" s="659"/>
      <c r="W386" s="659"/>
      <c r="X386" s="660"/>
      <c r="Y386" s="663"/>
      <c r="Z386" s="29"/>
      <c r="AA386" s="32"/>
      <c r="AB386" s="670"/>
      <c r="AC386" s="671"/>
      <c r="AD386" s="671"/>
      <c r="AE386" s="671"/>
      <c r="AF386" s="672"/>
    </row>
    <row r="387" spans="1:32" ht="15.75" customHeight="1" x14ac:dyDescent="0.25">
      <c r="A387" s="30">
        <v>129</v>
      </c>
      <c r="B387" s="93" t="s">
        <v>461</v>
      </c>
      <c r="C387" s="26" t="s">
        <v>736</v>
      </c>
      <c r="D387" s="634" t="s">
        <v>737</v>
      </c>
      <c r="E387" s="635"/>
      <c r="F387" s="635"/>
      <c r="G387" s="635"/>
      <c r="H387" s="635"/>
      <c r="I387" s="635"/>
      <c r="J387" s="636"/>
      <c r="L387" s="30">
        <v>129</v>
      </c>
      <c r="M387" s="643" t="s">
        <v>738</v>
      </c>
      <c r="N387" s="644"/>
      <c r="O387" s="644"/>
      <c r="P387" s="644"/>
      <c r="Q387" s="645"/>
      <c r="S387" s="30">
        <v>129</v>
      </c>
      <c r="T387" s="652" t="s">
        <v>739</v>
      </c>
      <c r="U387" s="653"/>
      <c r="V387" s="653"/>
      <c r="W387" s="653"/>
      <c r="X387" s="654"/>
      <c r="Y387" s="661" t="s">
        <v>740</v>
      </c>
      <c r="AA387" s="30">
        <v>129</v>
      </c>
      <c r="AB387" s="664" t="s">
        <v>741</v>
      </c>
      <c r="AC387" s="665"/>
      <c r="AD387" s="665"/>
      <c r="AE387" s="665"/>
      <c r="AF387" s="666"/>
    </row>
    <row r="388" spans="1:32" ht="15.75" x14ac:dyDescent="0.25">
      <c r="A388" s="33"/>
      <c r="B388" s="94"/>
      <c r="C388" s="42"/>
      <c r="D388" s="637"/>
      <c r="E388" s="673"/>
      <c r="F388" s="673"/>
      <c r="G388" s="673"/>
      <c r="H388" s="673"/>
      <c r="I388" s="673"/>
      <c r="J388" s="639"/>
      <c r="L388" s="33"/>
      <c r="M388" s="646"/>
      <c r="N388" s="612"/>
      <c r="O388" s="612"/>
      <c r="P388" s="612"/>
      <c r="Q388" s="648"/>
      <c r="S388" s="33"/>
      <c r="T388" s="655"/>
      <c r="U388" s="674"/>
      <c r="V388" s="674"/>
      <c r="W388" s="674"/>
      <c r="X388" s="657"/>
      <c r="Y388" s="662"/>
      <c r="Z388" s="29"/>
      <c r="AA388" s="33"/>
      <c r="AB388" s="667"/>
      <c r="AC388" s="675"/>
      <c r="AD388" s="675"/>
      <c r="AE388" s="675"/>
      <c r="AF388" s="669"/>
    </row>
    <row r="389" spans="1:32" ht="15.75" x14ac:dyDescent="0.25">
      <c r="A389" s="32"/>
      <c r="B389" s="94"/>
      <c r="C389" s="42"/>
      <c r="D389" s="640"/>
      <c r="E389" s="641"/>
      <c r="F389" s="641"/>
      <c r="G389" s="641"/>
      <c r="H389" s="641"/>
      <c r="I389" s="641"/>
      <c r="J389" s="642"/>
      <c r="L389" s="32"/>
      <c r="M389" s="649"/>
      <c r="N389" s="650"/>
      <c r="O389" s="650"/>
      <c r="P389" s="650"/>
      <c r="Q389" s="651"/>
      <c r="S389" s="32"/>
      <c r="T389" s="658"/>
      <c r="U389" s="659"/>
      <c r="V389" s="659"/>
      <c r="W389" s="659"/>
      <c r="X389" s="660"/>
      <c r="Y389" s="663"/>
      <c r="Z389" s="29"/>
      <c r="AA389" s="32"/>
      <c r="AB389" s="670"/>
      <c r="AC389" s="671"/>
      <c r="AD389" s="671"/>
      <c r="AE389" s="671"/>
      <c r="AF389" s="672"/>
    </row>
    <row r="390" spans="1:32" ht="15.75" customHeight="1" x14ac:dyDescent="0.25">
      <c r="A390" s="30">
        <v>130</v>
      </c>
      <c r="B390" s="93" t="s">
        <v>461</v>
      </c>
      <c r="C390" s="26" t="s">
        <v>343</v>
      </c>
      <c r="D390" s="634" t="s">
        <v>742</v>
      </c>
      <c r="E390" s="635"/>
      <c r="F390" s="635"/>
      <c r="G390" s="635"/>
      <c r="H390" s="635"/>
      <c r="I390" s="635"/>
      <c r="J390" s="636"/>
      <c r="L390" s="30">
        <v>130</v>
      </c>
      <c r="M390" s="643" t="s">
        <v>743</v>
      </c>
      <c r="N390" s="644"/>
      <c r="O390" s="644"/>
      <c r="P390" s="644"/>
      <c r="Q390" s="645"/>
      <c r="S390" s="30">
        <v>130</v>
      </c>
      <c r="T390" s="652" t="s">
        <v>744</v>
      </c>
      <c r="U390" s="653"/>
      <c r="V390" s="653"/>
      <c r="W390" s="653"/>
      <c r="X390" s="654"/>
      <c r="Y390" s="661" t="s">
        <v>745</v>
      </c>
      <c r="AA390" s="30">
        <v>130</v>
      </c>
      <c r="AB390" s="664" t="s">
        <v>746</v>
      </c>
      <c r="AC390" s="665"/>
      <c r="AD390" s="665"/>
      <c r="AE390" s="665"/>
      <c r="AF390" s="666"/>
    </row>
    <row r="391" spans="1:32" ht="15.75" x14ac:dyDescent="0.25">
      <c r="A391" s="33"/>
      <c r="B391" s="94"/>
      <c r="C391" s="42"/>
      <c r="D391" s="637"/>
      <c r="E391" s="673"/>
      <c r="F391" s="673"/>
      <c r="G391" s="673"/>
      <c r="H391" s="673"/>
      <c r="I391" s="673"/>
      <c r="J391" s="639"/>
      <c r="L391" s="33"/>
      <c r="M391" s="646"/>
      <c r="N391" s="612"/>
      <c r="O391" s="612"/>
      <c r="P391" s="612"/>
      <c r="Q391" s="648"/>
      <c r="S391" s="33"/>
      <c r="T391" s="655"/>
      <c r="U391" s="674"/>
      <c r="V391" s="674"/>
      <c r="W391" s="674"/>
      <c r="X391" s="657"/>
      <c r="Y391" s="662"/>
      <c r="Z391" s="29"/>
      <c r="AA391" s="33"/>
      <c r="AB391" s="667"/>
      <c r="AC391" s="675"/>
      <c r="AD391" s="675"/>
      <c r="AE391" s="675"/>
      <c r="AF391" s="669"/>
    </row>
    <row r="392" spans="1:32" ht="15.75" x14ac:dyDescent="0.25">
      <c r="A392" s="32"/>
      <c r="B392" s="94"/>
      <c r="C392" s="42"/>
      <c r="D392" s="640"/>
      <c r="E392" s="641"/>
      <c r="F392" s="641"/>
      <c r="G392" s="641"/>
      <c r="H392" s="641"/>
      <c r="I392" s="641"/>
      <c r="J392" s="642"/>
      <c r="L392" s="32"/>
      <c r="M392" s="649"/>
      <c r="N392" s="650"/>
      <c r="O392" s="650"/>
      <c r="P392" s="650"/>
      <c r="Q392" s="651"/>
      <c r="S392" s="32"/>
      <c r="T392" s="658"/>
      <c r="U392" s="659"/>
      <c r="V392" s="659"/>
      <c r="W392" s="659"/>
      <c r="X392" s="660"/>
      <c r="Y392" s="663"/>
      <c r="Z392" s="29"/>
      <c r="AA392" s="32"/>
      <c r="AB392" s="670"/>
      <c r="AC392" s="671"/>
      <c r="AD392" s="671"/>
      <c r="AE392" s="671"/>
      <c r="AF392" s="672"/>
    </row>
    <row r="393" spans="1:32" ht="15.75" customHeight="1" x14ac:dyDescent="0.25">
      <c r="A393" s="30">
        <v>131</v>
      </c>
      <c r="B393" s="93" t="s">
        <v>487</v>
      </c>
      <c r="C393" s="26" t="s">
        <v>747</v>
      </c>
      <c r="D393" s="634" t="s">
        <v>748</v>
      </c>
      <c r="E393" s="635"/>
      <c r="F393" s="635"/>
      <c r="G393" s="635"/>
      <c r="H393" s="635"/>
      <c r="I393" s="635"/>
      <c r="J393" s="636"/>
      <c r="L393" s="30">
        <v>131</v>
      </c>
      <c r="M393" s="643" t="s">
        <v>749</v>
      </c>
      <c r="N393" s="644"/>
      <c r="O393" s="644"/>
      <c r="P393" s="644"/>
      <c r="Q393" s="645"/>
      <c r="S393" s="30">
        <v>131</v>
      </c>
      <c r="T393" s="652" t="s">
        <v>750</v>
      </c>
      <c r="U393" s="653"/>
      <c r="V393" s="653"/>
      <c r="W393" s="653"/>
      <c r="X393" s="654"/>
      <c r="Y393" s="661" t="s">
        <v>751</v>
      </c>
      <c r="AA393" s="30">
        <v>131</v>
      </c>
      <c r="AB393" s="664" t="s">
        <v>752</v>
      </c>
      <c r="AC393" s="665"/>
      <c r="AD393" s="665"/>
      <c r="AE393" s="665"/>
      <c r="AF393" s="666"/>
    </row>
    <row r="394" spans="1:32" ht="15.75" x14ac:dyDescent="0.25">
      <c r="A394" s="33"/>
      <c r="B394" s="94"/>
      <c r="C394" s="42"/>
      <c r="D394" s="637"/>
      <c r="E394" s="673"/>
      <c r="F394" s="673"/>
      <c r="G394" s="673"/>
      <c r="H394" s="673"/>
      <c r="I394" s="673"/>
      <c r="J394" s="639"/>
      <c r="L394" s="33"/>
      <c r="M394" s="646"/>
      <c r="N394" s="612"/>
      <c r="O394" s="612"/>
      <c r="P394" s="612"/>
      <c r="Q394" s="648"/>
      <c r="S394" s="33"/>
      <c r="T394" s="655"/>
      <c r="U394" s="674"/>
      <c r="V394" s="674"/>
      <c r="W394" s="674"/>
      <c r="X394" s="657"/>
      <c r="Y394" s="662"/>
      <c r="Z394" s="29"/>
      <c r="AA394" s="33"/>
      <c r="AB394" s="667"/>
      <c r="AC394" s="675"/>
      <c r="AD394" s="675"/>
      <c r="AE394" s="675"/>
      <c r="AF394" s="669"/>
    </row>
    <row r="395" spans="1:32" ht="15.75" x14ac:dyDescent="0.25">
      <c r="A395" s="32"/>
      <c r="B395" s="94"/>
      <c r="C395" s="42"/>
      <c r="D395" s="640"/>
      <c r="E395" s="641"/>
      <c r="F395" s="641"/>
      <c r="G395" s="641"/>
      <c r="H395" s="641"/>
      <c r="I395" s="641"/>
      <c r="J395" s="642"/>
      <c r="L395" s="32"/>
      <c r="M395" s="649"/>
      <c r="N395" s="650"/>
      <c r="O395" s="650"/>
      <c r="P395" s="650"/>
      <c r="Q395" s="651"/>
      <c r="S395" s="32"/>
      <c r="T395" s="658"/>
      <c r="U395" s="659"/>
      <c r="V395" s="659"/>
      <c r="W395" s="659"/>
      <c r="X395" s="660"/>
      <c r="Y395" s="663"/>
      <c r="Z395" s="29"/>
      <c r="AA395" s="32"/>
      <c r="AB395" s="670"/>
      <c r="AC395" s="671"/>
      <c r="AD395" s="671"/>
      <c r="AE395" s="671"/>
      <c r="AF395" s="672"/>
    </row>
    <row r="396" spans="1:32" ht="15.75" customHeight="1" x14ac:dyDescent="0.25">
      <c r="A396" s="30">
        <v>132</v>
      </c>
      <c r="B396" s="93" t="s">
        <v>461</v>
      </c>
      <c r="C396" s="26" t="s">
        <v>753</v>
      </c>
      <c r="D396" s="634" t="s">
        <v>754</v>
      </c>
      <c r="E396" s="635"/>
      <c r="F396" s="635"/>
      <c r="G396" s="635"/>
      <c r="H396" s="635"/>
      <c r="I396" s="635"/>
      <c r="J396" s="636"/>
      <c r="L396" s="30">
        <v>132</v>
      </c>
      <c r="M396" s="643" t="s">
        <v>755</v>
      </c>
      <c r="N396" s="644"/>
      <c r="O396" s="644"/>
      <c r="P396" s="644"/>
      <c r="Q396" s="645"/>
      <c r="S396" s="30">
        <v>132</v>
      </c>
      <c r="T396" s="652" t="s">
        <v>756</v>
      </c>
      <c r="U396" s="653"/>
      <c r="V396" s="653"/>
      <c r="W396" s="653"/>
      <c r="X396" s="654"/>
      <c r="Y396" s="661" t="s">
        <v>757</v>
      </c>
      <c r="AA396" s="30">
        <v>132</v>
      </c>
      <c r="AB396" s="664" t="s">
        <v>758</v>
      </c>
      <c r="AC396" s="665"/>
      <c r="AD396" s="665"/>
      <c r="AE396" s="665"/>
      <c r="AF396" s="666"/>
    </row>
    <row r="397" spans="1:32" ht="15.75" x14ac:dyDescent="0.25">
      <c r="A397" s="33"/>
      <c r="B397" s="94"/>
      <c r="C397" s="42"/>
      <c r="D397" s="637"/>
      <c r="E397" s="673"/>
      <c r="F397" s="673"/>
      <c r="G397" s="673"/>
      <c r="H397" s="673"/>
      <c r="I397" s="673"/>
      <c r="J397" s="639"/>
      <c r="L397" s="33"/>
      <c r="M397" s="646"/>
      <c r="N397" s="612"/>
      <c r="O397" s="612"/>
      <c r="P397" s="612"/>
      <c r="Q397" s="648"/>
      <c r="S397" s="33"/>
      <c r="T397" s="655"/>
      <c r="U397" s="674"/>
      <c r="V397" s="674"/>
      <c r="W397" s="674"/>
      <c r="X397" s="657"/>
      <c r="Y397" s="662"/>
      <c r="Z397" s="29"/>
      <c r="AA397" s="33"/>
      <c r="AB397" s="667"/>
      <c r="AC397" s="675"/>
      <c r="AD397" s="675"/>
      <c r="AE397" s="675"/>
      <c r="AF397" s="669"/>
    </row>
    <row r="398" spans="1:32" ht="15.75" x14ac:dyDescent="0.25">
      <c r="A398" s="32"/>
      <c r="B398" s="94"/>
      <c r="C398" s="42"/>
      <c r="D398" s="640"/>
      <c r="E398" s="641"/>
      <c r="F398" s="641"/>
      <c r="G398" s="641"/>
      <c r="H398" s="641"/>
      <c r="I398" s="641"/>
      <c r="J398" s="642"/>
      <c r="L398" s="32"/>
      <c r="M398" s="649"/>
      <c r="N398" s="650"/>
      <c r="O398" s="650"/>
      <c r="P398" s="650"/>
      <c r="Q398" s="651"/>
      <c r="S398" s="32"/>
      <c r="T398" s="658"/>
      <c r="U398" s="659"/>
      <c r="V398" s="659"/>
      <c r="W398" s="659"/>
      <c r="X398" s="660"/>
      <c r="Y398" s="663"/>
      <c r="Z398" s="29"/>
      <c r="AA398" s="32"/>
      <c r="AB398" s="670"/>
      <c r="AC398" s="671"/>
      <c r="AD398" s="671"/>
      <c r="AE398" s="671"/>
      <c r="AF398" s="672"/>
    </row>
    <row r="399" spans="1:32" ht="15.75" customHeight="1" x14ac:dyDescent="0.25">
      <c r="A399" s="30">
        <v>133</v>
      </c>
      <c r="B399" s="93" t="s">
        <v>461</v>
      </c>
      <c r="C399" s="26" t="s">
        <v>759</v>
      </c>
      <c r="D399" s="634" t="s">
        <v>760</v>
      </c>
      <c r="E399" s="635"/>
      <c r="F399" s="635"/>
      <c r="G399" s="635"/>
      <c r="H399" s="635"/>
      <c r="I399" s="635"/>
      <c r="J399" s="636"/>
      <c r="L399" s="30">
        <v>133</v>
      </c>
      <c r="M399" s="643" t="s">
        <v>239</v>
      </c>
      <c r="N399" s="644"/>
      <c r="O399" s="644"/>
      <c r="P399" s="644"/>
      <c r="Q399" s="645"/>
      <c r="S399" s="30">
        <v>133</v>
      </c>
      <c r="T399" s="652" t="s">
        <v>761</v>
      </c>
      <c r="U399" s="653"/>
      <c r="V399" s="653"/>
      <c r="W399" s="653"/>
      <c r="X399" s="654"/>
      <c r="Y399" s="661" t="s">
        <v>241</v>
      </c>
      <c r="AA399" s="30">
        <v>133</v>
      </c>
      <c r="AB399" s="664" t="s">
        <v>762</v>
      </c>
      <c r="AC399" s="665"/>
      <c r="AD399" s="665"/>
      <c r="AE399" s="665"/>
      <c r="AF399" s="666"/>
    </row>
    <row r="400" spans="1:32" ht="15.75" x14ac:dyDescent="0.25">
      <c r="A400" s="33"/>
      <c r="B400" s="94"/>
      <c r="C400" s="42"/>
      <c r="D400" s="637"/>
      <c r="E400" s="673"/>
      <c r="F400" s="673"/>
      <c r="G400" s="673"/>
      <c r="H400" s="673"/>
      <c r="I400" s="673"/>
      <c r="J400" s="639"/>
      <c r="L400" s="33"/>
      <c r="M400" s="646"/>
      <c r="N400" s="612"/>
      <c r="O400" s="612"/>
      <c r="P400" s="612"/>
      <c r="Q400" s="648"/>
      <c r="S400" s="33"/>
      <c r="T400" s="655"/>
      <c r="U400" s="674"/>
      <c r="V400" s="674"/>
      <c r="W400" s="674"/>
      <c r="X400" s="657"/>
      <c r="Y400" s="662"/>
      <c r="Z400" s="29"/>
      <c r="AA400" s="33"/>
      <c r="AB400" s="667"/>
      <c r="AC400" s="675"/>
      <c r="AD400" s="675"/>
      <c r="AE400" s="675"/>
      <c r="AF400" s="669"/>
    </row>
    <row r="401" spans="1:32" ht="15.75" x14ac:dyDescent="0.25">
      <c r="A401" s="32"/>
      <c r="B401" s="94"/>
      <c r="C401" s="42"/>
      <c r="D401" s="640"/>
      <c r="E401" s="641"/>
      <c r="F401" s="641"/>
      <c r="G401" s="641"/>
      <c r="H401" s="641"/>
      <c r="I401" s="641"/>
      <c r="J401" s="642"/>
      <c r="L401" s="32"/>
      <c r="M401" s="649"/>
      <c r="N401" s="650"/>
      <c r="O401" s="650"/>
      <c r="P401" s="650"/>
      <c r="Q401" s="651"/>
      <c r="S401" s="32"/>
      <c r="T401" s="658"/>
      <c r="U401" s="659"/>
      <c r="V401" s="659"/>
      <c r="W401" s="659"/>
      <c r="X401" s="660"/>
      <c r="Y401" s="663"/>
      <c r="Z401" s="29"/>
      <c r="AA401" s="32"/>
      <c r="AB401" s="670"/>
      <c r="AC401" s="671"/>
      <c r="AD401" s="671"/>
      <c r="AE401" s="671"/>
      <c r="AF401" s="672"/>
    </row>
    <row r="402" spans="1:32" ht="15.75" customHeight="1" x14ac:dyDescent="0.25">
      <c r="A402" s="30">
        <v>134</v>
      </c>
      <c r="B402" s="93" t="s">
        <v>461</v>
      </c>
      <c r="C402" s="26" t="s">
        <v>763</v>
      </c>
      <c r="D402" s="634" t="s">
        <v>764</v>
      </c>
      <c r="E402" s="635"/>
      <c r="F402" s="635"/>
      <c r="G402" s="635"/>
      <c r="H402" s="635"/>
      <c r="I402" s="635"/>
      <c r="J402" s="636"/>
      <c r="L402" s="30">
        <v>134</v>
      </c>
      <c r="M402" s="643" t="s">
        <v>765</v>
      </c>
      <c r="N402" s="644"/>
      <c r="O402" s="644"/>
      <c r="P402" s="644"/>
      <c r="Q402" s="645"/>
      <c r="S402" s="30">
        <v>134</v>
      </c>
      <c r="T402" s="652" t="s">
        <v>766</v>
      </c>
      <c r="U402" s="653"/>
      <c r="V402" s="653"/>
      <c r="W402" s="653"/>
      <c r="X402" s="654"/>
      <c r="Y402" s="661" t="s">
        <v>767</v>
      </c>
      <c r="AA402" s="30">
        <v>134</v>
      </c>
      <c r="AB402" s="664" t="s">
        <v>768</v>
      </c>
      <c r="AC402" s="665"/>
      <c r="AD402" s="665"/>
      <c r="AE402" s="665"/>
      <c r="AF402" s="666"/>
    </row>
    <row r="403" spans="1:32" ht="15.75" x14ac:dyDescent="0.25">
      <c r="A403" s="33"/>
      <c r="B403" s="94"/>
      <c r="C403" s="42"/>
      <c r="D403" s="637"/>
      <c r="E403" s="673"/>
      <c r="F403" s="673"/>
      <c r="G403" s="673"/>
      <c r="H403" s="673"/>
      <c r="I403" s="673"/>
      <c r="J403" s="639"/>
      <c r="L403" s="33"/>
      <c r="M403" s="646"/>
      <c r="N403" s="612"/>
      <c r="O403" s="612"/>
      <c r="P403" s="612"/>
      <c r="Q403" s="648"/>
      <c r="S403" s="33"/>
      <c r="T403" s="655"/>
      <c r="U403" s="674"/>
      <c r="V403" s="674"/>
      <c r="W403" s="674"/>
      <c r="X403" s="657"/>
      <c r="Y403" s="662"/>
      <c r="Z403" s="29"/>
      <c r="AA403" s="33"/>
      <c r="AB403" s="667"/>
      <c r="AC403" s="675"/>
      <c r="AD403" s="675"/>
      <c r="AE403" s="675"/>
      <c r="AF403" s="669"/>
    </row>
    <row r="404" spans="1:32" ht="15.75" x14ac:dyDescent="0.25">
      <c r="A404" s="32"/>
      <c r="B404" s="94"/>
      <c r="C404" s="42"/>
      <c r="D404" s="640"/>
      <c r="E404" s="641"/>
      <c r="F404" s="641"/>
      <c r="G404" s="641"/>
      <c r="H404" s="641"/>
      <c r="I404" s="641"/>
      <c r="J404" s="642"/>
      <c r="L404" s="32"/>
      <c r="M404" s="649"/>
      <c r="N404" s="650"/>
      <c r="O404" s="650"/>
      <c r="P404" s="650"/>
      <c r="Q404" s="651"/>
      <c r="S404" s="32"/>
      <c r="T404" s="658"/>
      <c r="U404" s="659"/>
      <c r="V404" s="659"/>
      <c r="W404" s="659"/>
      <c r="X404" s="660"/>
      <c r="Y404" s="663"/>
      <c r="Z404" s="29"/>
      <c r="AA404" s="32"/>
      <c r="AB404" s="670"/>
      <c r="AC404" s="671"/>
      <c r="AD404" s="671"/>
      <c r="AE404" s="671"/>
      <c r="AF404" s="672"/>
    </row>
    <row r="405" spans="1:32" ht="15.75" customHeight="1" x14ac:dyDescent="0.25">
      <c r="A405" s="30">
        <v>135</v>
      </c>
      <c r="B405" s="93" t="s">
        <v>461</v>
      </c>
      <c r="C405" s="26" t="s">
        <v>769</v>
      </c>
      <c r="D405" s="634" t="s">
        <v>770</v>
      </c>
      <c r="E405" s="635"/>
      <c r="F405" s="635"/>
      <c r="G405" s="635"/>
      <c r="H405" s="635"/>
      <c r="I405" s="635"/>
      <c r="J405" s="636"/>
      <c r="L405" s="30">
        <v>135</v>
      </c>
      <c r="M405" s="643" t="s">
        <v>771</v>
      </c>
      <c r="N405" s="644"/>
      <c r="O405" s="644"/>
      <c r="P405" s="644"/>
      <c r="Q405" s="645"/>
      <c r="S405" s="30">
        <v>135</v>
      </c>
      <c r="T405" s="652" t="s">
        <v>772</v>
      </c>
      <c r="U405" s="653"/>
      <c r="V405" s="653"/>
      <c r="W405" s="653"/>
      <c r="X405" s="654"/>
      <c r="Y405" s="661" t="s">
        <v>773</v>
      </c>
      <c r="AA405" s="30">
        <v>135</v>
      </c>
      <c r="AB405" s="664" t="s">
        <v>774</v>
      </c>
      <c r="AC405" s="665"/>
      <c r="AD405" s="665"/>
      <c r="AE405" s="665"/>
      <c r="AF405" s="666"/>
    </row>
    <row r="406" spans="1:32" ht="15.75" x14ac:dyDescent="0.25">
      <c r="A406" s="33"/>
      <c r="B406" s="94"/>
      <c r="C406" s="42"/>
      <c r="D406" s="637"/>
      <c r="E406" s="673"/>
      <c r="F406" s="673"/>
      <c r="G406" s="673"/>
      <c r="H406" s="673"/>
      <c r="I406" s="673"/>
      <c r="J406" s="639"/>
      <c r="L406" s="33"/>
      <c r="M406" s="646"/>
      <c r="N406" s="612"/>
      <c r="O406" s="612"/>
      <c r="P406" s="612"/>
      <c r="Q406" s="648"/>
      <c r="S406" s="33"/>
      <c r="T406" s="655"/>
      <c r="U406" s="674"/>
      <c r="V406" s="674"/>
      <c r="W406" s="674"/>
      <c r="X406" s="657"/>
      <c r="Y406" s="662"/>
      <c r="Z406" s="29"/>
      <c r="AA406" s="33"/>
      <c r="AB406" s="667"/>
      <c r="AC406" s="675"/>
      <c r="AD406" s="675"/>
      <c r="AE406" s="675"/>
      <c r="AF406" s="669"/>
    </row>
    <row r="407" spans="1:32" ht="15.75" x14ac:dyDescent="0.25">
      <c r="A407" s="32"/>
      <c r="B407" s="94"/>
      <c r="C407" s="42"/>
      <c r="D407" s="640"/>
      <c r="E407" s="641"/>
      <c r="F407" s="641"/>
      <c r="G407" s="641"/>
      <c r="H407" s="641"/>
      <c r="I407" s="641"/>
      <c r="J407" s="642"/>
      <c r="L407" s="32"/>
      <c r="M407" s="649"/>
      <c r="N407" s="650"/>
      <c r="O407" s="650"/>
      <c r="P407" s="650"/>
      <c r="Q407" s="651"/>
      <c r="S407" s="32"/>
      <c r="T407" s="658"/>
      <c r="U407" s="659"/>
      <c r="V407" s="659"/>
      <c r="W407" s="659"/>
      <c r="X407" s="660"/>
      <c r="Y407" s="663"/>
      <c r="Z407" s="29"/>
      <c r="AA407" s="32"/>
      <c r="AB407" s="670"/>
      <c r="AC407" s="671"/>
      <c r="AD407" s="671"/>
      <c r="AE407" s="671"/>
      <c r="AF407" s="672"/>
    </row>
    <row r="408" spans="1:32" ht="15.75" customHeight="1" x14ac:dyDescent="0.25">
      <c r="A408" s="30">
        <v>136</v>
      </c>
      <c r="B408" s="93" t="s">
        <v>461</v>
      </c>
      <c r="C408" s="26" t="s">
        <v>385</v>
      </c>
      <c r="D408" s="634" t="s">
        <v>775</v>
      </c>
      <c r="E408" s="635"/>
      <c r="F408" s="635"/>
      <c r="G408" s="635"/>
      <c r="H408" s="635"/>
      <c r="I408" s="635"/>
      <c r="J408" s="636"/>
      <c r="L408" s="30">
        <v>136</v>
      </c>
      <c r="M408" s="643" t="s">
        <v>776</v>
      </c>
      <c r="N408" s="644"/>
      <c r="O408" s="644"/>
      <c r="P408" s="644"/>
      <c r="Q408" s="645"/>
      <c r="S408" s="30">
        <v>136</v>
      </c>
      <c r="T408" s="652" t="s">
        <v>388</v>
      </c>
      <c r="U408" s="653"/>
      <c r="V408" s="653"/>
      <c r="W408" s="653"/>
      <c r="X408" s="654"/>
      <c r="Y408" s="661" t="s">
        <v>777</v>
      </c>
      <c r="AA408" s="30">
        <v>136</v>
      </c>
      <c r="AB408" s="664" t="s">
        <v>778</v>
      </c>
      <c r="AC408" s="665"/>
      <c r="AD408" s="665"/>
      <c r="AE408" s="665"/>
      <c r="AF408" s="666"/>
    </row>
    <row r="409" spans="1:32" ht="15.75" x14ac:dyDescent="0.25">
      <c r="A409" s="33"/>
      <c r="B409" s="94"/>
      <c r="C409" s="42"/>
      <c r="D409" s="637"/>
      <c r="E409" s="673"/>
      <c r="F409" s="673"/>
      <c r="G409" s="673"/>
      <c r="H409" s="673"/>
      <c r="I409" s="673"/>
      <c r="J409" s="639"/>
      <c r="L409" s="33"/>
      <c r="M409" s="646"/>
      <c r="N409" s="612"/>
      <c r="O409" s="612"/>
      <c r="P409" s="612"/>
      <c r="Q409" s="648"/>
      <c r="S409" s="33"/>
      <c r="T409" s="655"/>
      <c r="U409" s="674"/>
      <c r="V409" s="674"/>
      <c r="W409" s="674"/>
      <c r="X409" s="657"/>
      <c r="Y409" s="662"/>
      <c r="Z409" s="29"/>
      <c r="AA409" s="33"/>
      <c r="AB409" s="667"/>
      <c r="AC409" s="675"/>
      <c r="AD409" s="675"/>
      <c r="AE409" s="675"/>
      <c r="AF409" s="669"/>
    </row>
    <row r="410" spans="1:32" ht="15.75" x14ac:dyDescent="0.25">
      <c r="A410" s="32"/>
      <c r="B410" s="94"/>
      <c r="C410" s="42"/>
      <c r="D410" s="640"/>
      <c r="E410" s="641"/>
      <c r="F410" s="641"/>
      <c r="G410" s="641"/>
      <c r="H410" s="641"/>
      <c r="I410" s="641"/>
      <c r="J410" s="642"/>
      <c r="L410" s="32"/>
      <c r="M410" s="649"/>
      <c r="N410" s="650"/>
      <c r="O410" s="650"/>
      <c r="P410" s="650"/>
      <c r="Q410" s="651"/>
      <c r="S410" s="32"/>
      <c r="T410" s="658"/>
      <c r="U410" s="659"/>
      <c r="V410" s="659"/>
      <c r="W410" s="659"/>
      <c r="X410" s="660"/>
      <c r="Y410" s="663"/>
      <c r="Z410" s="29"/>
      <c r="AA410" s="32"/>
      <c r="AB410" s="670"/>
      <c r="AC410" s="671"/>
      <c r="AD410" s="671"/>
      <c r="AE410" s="671"/>
      <c r="AF410" s="672"/>
    </row>
    <row r="411" spans="1:32" ht="15.75" customHeight="1" x14ac:dyDescent="0.25">
      <c r="A411" s="30">
        <v>137</v>
      </c>
      <c r="B411" s="93" t="s">
        <v>461</v>
      </c>
      <c r="C411" s="26" t="s">
        <v>391</v>
      </c>
      <c r="D411" s="634" t="s">
        <v>779</v>
      </c>
      <c r="E411" s="635"/>
      <c r="F411" s="635"/>
      <c r="G411" s="635"/>
      <c r="H411" s="635"/>
      <c r="I411" s="635"/>
      <c r="J411" s="636"/>
      <c r="L411" s="30">
        <v>137</v>
      </c>
      <c r="M411" s="643" t="s">
        <v>780</v>
      </c>
      <c r="N411" s="644"/>
      <c r="O411" s="644"/>
      <c r="P411" s="644"/>
      <c r="Q411" s="645"/>
      <c r="S411" s="30">
        <v>137</v>
      </c>
      <c r="T411" s="652" t="s">
        <v>394</v>
      </c>
      <c r="U411" s="653"/>
      <c r="V411" s="653"/>
      <c r="W411" s="653"/>
      <c r="X411" s="654"/>
      <c r="Y411" s="661" t="s">
        <v>781</v>
      </c>
      <c r="AA411" s="30">
        <v>137</v>
      </c>
      <c r="AB411" s="664" t="s">
        <v>782</v>
      </c>
      <c r="AC411" s="665"/>
      <c r="AD411" s="665"/>
      <c r="AE411" s="665"/>
      <c r="AF411" s="666"/>
    </row>
    <row r="412" spans="1:32" ht="15.75" x14ac:dyDescent="0.25">
      <c r="A412" s="33"/>
      <c r="B412" s="94"/>
      <c r="C412" s="42"/>
      <c r="D412" s="637"/>
      <c r="E412" s="673"/>
      <c r="F412" s="673"/>
      <c r="G412" s="673"/>
      <c r="H412" s="673"/>
      <c r="I412" s="673"/>
      <c r="J412" s="639"/>
      <c r="L412" s="33"/>
      <c r="M412" s="646"/>
      <c r="N412" s="612"/>
      <c r="O412" s="612"/>
      <c r="P412" s="612"/>
      <c r="Q412" s="648"/>
      <c r="S412" s="33"/>
      <c r="T412" s="655"/>
      <c r="U412" s="674"/>
      <c r="V412" s="674"/>
      <c r="W412" s="674"/>
      <c r="X412" s="657"/>
      <c r="Y412" s="662"/>
      <c r="Z412" s="29"/>
      <c r="AA412" s="33"/>
      <c r="AB412" s="667"/>
      <c r="AC412" s="675"/>
      <c r="AD412" s="675"/>
      <c r="AE412" s="675"/>
      <c r="AF412" s="669"/>
    </row>
    <row r="413" spans="1:32" ht="15.75" x14ac:dyDescent="0.25">
      <c r="A413" s="32"/>
      <c r="B413" s="94"/>
      <c r="C413" s="42"/>
      <c r="D413" s="640"/>
      <c r="E413" s="641"/>
      <c r="F413" s="641"/>
      <c r="G413" s="641"/>
      <c r="H413" s="641"/>
      <c r="I413" s="641"/>
      <c r="J413" s="642"/>
      <c r="L413" s="32"/>
      <c r="M413" s="649"/>
      <c r="N413" s="650"/>
      <c r="O413" s="650"/>
      <c r="P413" s="650"/>
      <c r="Q413" s="651"/>
      <c r="S413" s="32"/>
      <c r="T413" s="658"/>
      <c r="U413" s="659"/>
      <c r="V413" s="659"/>
      <c r="W413" s="659"/>
      <c r="X413" s="660"/>
      <c r="Y413" s="663"/>
      <c r="Z413" s="29"/>
      <c r="AA413" s="32"/>
      <c r="AB413" s="670"/>
      <c r="AC413" s="671"/>
      <c r="AD413" s="671"/>
      <c r="AE413" s="671"/>
      <c r="AF413" s="672"/>
    </row>
    <row r="414" spans="1:32" ht="15.75" customHeight="1" x14ac:dyDescent="0.25">
      <c r="A414" s="30">
        <v>138</v>
      </c>
      <c r="B414" s="93" t="s">
        <v>461</v>
      </c>
      <c r="C414" s="26" t="s">
        <v>783</v>
      </c>
      <c r="D414" s="634" t="s">
        <v>784</v>
      </c>
      <c r="E414" s="635"/>
      <c r="F414" s="635"/>
      <c r="G414" s="635"/>
      <c r="H414" s="635"/>
      <c r="I414" s="635"/>
      <c r="J414" s="636"/>
      <c r="L414" s="30">
        <v>138</v>
      </c>
      <c r="M414" s="643" t="s">
        <v>785</v>
      </c>
      <c r="N414" s="644"/>
      <c r="O414" s="644"/>
      <c r="P414" s="644"/>
      <c r="Q414" s="645"/>
      <c r="S414" s="30">
        <v>138</v>
      </c>
      <c r="T414" s="652" t="s">
        <v>786</v>
      </c>
      <c r="U414" s="653"/>
      <c r="V414" s="653"/>
      <c r="W414" s="653"/>
      <c r="X414" s="654"/>
      <c r="Y414" s="661" t="s">
        <v>787</v>
      </c>
      <c r="AA414" s="30">
        <v>138</v>
      </c>
      <c r="AB414" s="664" t="s">
        <v>788</v>
      </c>
      <c r="AC414" s="665"/>
      <c r="AD414" s="665"/>
      <c r="AE414" s="665"/>
      <c r="AF414" s="666"/>
    </row>
    <row r="415" spans="1:32" ht="15.75" x14ac:dyDescent="0.25">
      <c r="A415" s="33"/>
      <c r="B415" s="94"/>
      <c r="C415" s="42"/>
      <c r="D415" s="637"/>
      <c r="E415" s="673"/>
      <c r="F415" s="673"/>
      <c r="G415" s="673"/>
      <c r="H415" s="673"/>
      <c r="I415" s="673"/>
      <c r="J415" s="639"/>
      <c r="L415" s="33"/>
      <c r="M415" s="646"/>
      <c r="N415" s="612"/>
      <c r="O415" s="612"/>
      <c r="P415" s="612"/>
      <c r="Q415" s="648"/>
      <c r="S415" s="33"/>
      <c r="T415" s="655"/>
      <c r="U415" s="674"/>
      <c r="V415" s="674"/>
      <c r="W415" s="674"/>
      <c r="X415" s="657"/>
      <c r="Y415" s="662"/>
      <c r="Z415" s="29"/>
      <c r="AA415" s="33"/>
      <c r="AB415" s="667"/>
      <c r="AC415" s="675"/>
      <c r="AD415" s="675"/>
      <c r="AE415" s="675"/>
      <c r="AF415" s="669"/>
    </row>
    <row r="416" spans="1:32" ht="15.75" x14ac:dyDescent="0.25">
      <c r="A416" s="32"/>
      <c r="B416" s="94"/>
      <c r="C416" s="42"/>
      <c r="D416" s="640"/>
      <c r="E416" s="641"/>
      <c r="F416" s="641"/>
      <c r="G416" s="641"/>
      <c r="H416" s="641"/>
      <c r="I416" s="641"/>
      <c r="J416" s="642"/>
      <c r="L416" s="32"/>
      <c r="M416" s="649"/>
      <c r="N416" s="650"/>
      <c r="O416" s="650"/>
      <c r="P416" s="650"/>
      <c r="Q416" s="651"/>
      <c r="S416" s="32"/>
      <c r="T416" s="658"/>
      <c r="U416" s="659"/>
      <c r="V416" s="659"/>
      <c r="W416" s="659"/>
      <c r="X416" s="660"/>
      <c r="Y416" s="663"/>
      <c r="Z416" s="29"/>
      <c r="AA416" s="32"/>
      <c r="AB416" s="670"/>
      <c r="AC416" s="671"/>
      <c r="AD416" s="671"/>
      <c r="AE416" s="671"/>
      <c r="AF416" s="672"/>
    </row>
    <row r="417" spans="1:32" ht="15.75" customHeight="1" x14ac:dyDescent="0.25">
      <c r="A417" s="30">
        <v>139</v>
      </c>
      <c r="B417" s="93" t="s">
        <v>461</v>
      </c>
      <c r="C417" s="26" t="s">
        <v>789</v>
      </c>
      <c r="D417" s="634" t="s">
        <v>790</v>
      </c>
      <c r="E417" s="635"/>
      <c r="F417" s="635"/>
      <c r="G417" s="635"/>
      <c r="H417" s="635"/>
      <c r="I417" s="635"/>
      <c r="J417" s="636"/>
      <c r="L417" s="30">
        <v>139</v>
      </c>
      <c r="M417" s="643" t="s">
        <v>791</v>
      </c>
      <c r="N417" s="644"/>
      <c r="O417" s="644"/>
      <c r="P417" s="644"/>
      <c r="Q417" s="645"/>
      <c r="S417" s="30">
        <v>139</v>
      </c>
      <c r="T417" s="652" t="s">
        <v>792</v>
      </c>
      <c r="U417" s="653"/>
      <c r="V417" s="653"/>
      <c r="W417" s="653"/>
      <c r="X417" s="654"/>
      <c r="Y417" s="661" t="s">
        <v>793</v>
      </c>
      <c r="AA417" s="30">
        <v>139</v>
      </c>
      <c r="AB417" s="664" t="s">
        <v>794</v>
      </c>
      <c r="AC417" s="665"/>
      <c r="AD417" s="665"/>
      <c r="AE417" s="665"/>
      <c r="AF417" s="666"/>
    </row>
    <row r="418" spans="1:32" ht="15.75" x14ac:dyDescent="0.25">
      <c r="A418" s="33"/>
      <c r="B418" s="94"/>
      <c r="C418" s="42"/>
      <c r="D418" s="637"/>
      <c r="E418" s="673"/>
      <c r="F418" s="673"/>
      <c r="G418" s="673"/>
      <c r="H418" s="673"/>
      <c r="I418" s="673"/>
      <c r="J418" s="639"/>
      <c r="L418" s="33"/>
      <c r="M418" s="646"/>
      <c r="N418" s="612"/>
      <c r="O418" s="612"/>
      <c r="P418" s="612"/>
      <c r="Q418" s="648"/>
      <c r="S418" s="33"/>
      <c r="T418" s="655"/>
      <c r="U418" s="674"/>
      <c r="V418" s="674"/>
      <c r="W418" s="674"/>
      <c r="X418" s="657"/>
      <c r="Y418" s="662"/>
      <c r="Z418" s="29"/>
      <c r="AA418" s="33"/>
      <c r="AB418" s="667"/>
      <c r="AC418" s="675"/>
      <c r="AD418" s="675"/>
      <c r="AE418" s="675"/>
      <c r="AF418" s="669"/>
    </row>
    <row r="419" spans="1:32" ht="15.75" x14ac:dyDescent="0.25">
      <c r="A419" s="32"/>
      <c r="B419" s="94"/>
      <c r="C419" s="42"/>
      <c r="D419" s="640"/>
      <c r="E419" s="641"/>
      <c r="F419" s="641"/>
      <c r="G419" s="641"/>
      <c r="H419" s="641"/>
      <c r="I419" s="641"/>
      <c r="J419" s="642"/>
      <c r="L419" s="32"/>
      <c r="M419" s="649"/>
      <c r="N419" s="650"/>
      <c r="O419" s="650"/>
      <c r="P419" s="650"/>
      <c r="Q419" s="651"/>
      <c r="S419" s="32"/>
      <c r="T419" s="658"/>
      <c r="U419" s="659"/>
      <c r="V419" s="659"/>
      <c r="W419" s="659"/>
      <c r="X419" s="660"/>
      <c r="Y419" s="663"/>
      <c r="Z419" s="29"/>
      <c r="AA419" s="32"/>
      <c r="AB419" s="670"/>
      <c r="AC419" s="671"/>
      <c r="AD419" s="671"/>
      <c r="AE419" s="671"/>
      <c r="AF419" s="672"/>
    </row>
    <row r="420" spans="1:32" ht="15.75" customHeight="1" x14ac:dyDescent="0.25">
      <c r="A420" s="30">
        <v>140</v>
      </c>
      <c r="B420" s="93" t="s">
        <v>461</v>
      </c>
      <c r="C420" s="26" t="s">
        <v>403</v>
      </c>
      <c r="D420" s="634" t="s">
        <v>795</v>
      </c>
      <c r="E420" s="635"/>
      <c r="F420" s="635"/>
      <c r="G420" s="635"/>
      <c r="H420" s="635"/>
      <c r="I420" s="635"/>
      <c r="J420" s="636"/>
      <c r="L420" s="30">
        <v>140</v>
      </c>
      <c r="M420" s="643" t="s">
        <v>796</v>
      </c>
      <c r="N420" s="644"/>
      <c r="O420" s="644"/>
      <c r="P420" s="644"/>
      <c r="Q420" s="645"/>
      <c r="S420" s="30">
        <v>140</v>
      </c>
      <c r="T420" s="652" t="s">
        <v>406</v>
      </c>
      <c r="U420" s="653"/>
      <c r="V420" s="653"/>
      <c r="W420" s="653"/>
      <c r="X420" s="654"/>
      <c r="Y420" s="661" t="s">
        <v>797</v>
      </c>
      <c r="AA420" s="30">
        <v>140</v>
      </c>
      <c r="AB420" s="664" t="s">
        <v>798</v>
      </c>
      <c r="AC420" s="665"/>
      <c r="AD420" s="665"/>
      <c r="AE420" s="665"/>
      <c r="AF420" s="666"/>
    </row>
    <row r="421" spans="1:32" ht="15.75" x14ac:dyDescent="0.25">
      <c r="A421" s="33"/>
      <c r="B421" s="94"/>
      <c r="C421" s="42"/>
      <c r="D421" s="637"/>
      <c r="E421" s="673"/>
      <c r="F421" s="673"/>
      <c r="G421" s="673"/>
      <c r="H421" s="673"/>
      <c r="I421" s="673"/>
      <c r="J421" s="639"/>
      <c r="L421" s="33"/>
      <c r="M421" s="646"/>
      <c r="N421" s="612"/>
      <c r="O421" s="612"/>
      <c r="P421" s="612"/>
      <c r="Q421" s="648"/>
      <c r="S421" s="33"/>
      <c r="T421" s="655"/>
      <c r="U421" s="674"/>
      <c r="V421" s="674"/>
      <c r="W421" s="674"/>
      <c r="X421" s="657"/>
      <c r="Y421" s="662"/>
      <c r="Z421" s="29"/>
      <c r="AA421" s="33"/>
      <c r="AB421" s="667"/>
      <c r="AC421" s="675"/>
      <c r="AD421" s="675"/>
      <c r="AE421" s="675"/>
      <c r="AF421" s="669"/>
    </row>
    <row r="422" spans="1:32" ht="15.75" x14ac:dyDescent="0.25">
      <c r="A422" s="32"/>
      <c r="B422" s="94"/>
      <c r="C422" s="42"/>
      <c r="D422" s="640"/>
      <c r="E422" s="641"/>
      <c r="F422" s="641"/>
      <c r="G422" s="641"/>
      <c r="H422" s="641"/>
      <c r="I422" s="641"/>
      <c r="J422" s="642"/>
      <c r="L422" s="32"/>
      <c r="M422" s="649"/>
      <c r="N422" s="650"/>
      <c r="O422" s="650"/>
      <c r="P422" s="650"/>
      <c r="Q422" s="651"/>
      <c r="S422" s="32"/>
      <c r="T422" s="658"/>
      <c r="U422" s="659"/>
      <c r="V422" s="659"/>
      <c r="W422" s="659"/>
      <c r="X422" s="660"/>
      <c r="Y422" s="663"/>
      <c r="Z422" s="29"/>
      <c r="AA422" s="32"/>
      <c r="AB422" s="670"/>
      <c r="AC422" s="671"/>
      <c r="AD422" s="671"/>
      <c r="AE422" s="671"/>
      <c r="AF422" s="672"/>
    </row>
    <row r="423" spans="1:32" ht="15.75" customHeight="1" x14ac:dyDescent="0.25">
      <c r="A423" s="30">
        <v>141</v>
      </c>
      <c r="B423" s="93" t="s">
        <v>461</v>
      </c>
      <c r="C423" s="26" t="s">
        <v>799</v>
      </c>
      <c r="D423" s="634" t="s">
        <v>800</v>
      </c>
      <c r="E423" s="635"/>
      <c r="F423" s="635"/>
      <c r="G423" s="635"/>
      <c r="H423" s="635"/>
      <c r="I423" s="635"/>
      <c r="J423" s="636"/>
      <c r="L423" s="30">
        <v>141</v>
      </c>
      <c r="M423" s="643" t="s">
        <v>801</v>
      </c>
      <c r="N423" s="644"/>
      <c r="O423" s="644"/>
      <c r="P423" s="644"/>
      <c r="Q423" s="645"/>
      <c r="S423" s="30">
        <v>141</v>
      </c>
      <c r="T423" s="652" t="s">
        <v>802</v>
      </c>
      <c r="U423" s="653"/>
      <c r="V423" s="653"/>
      <c r="W423" s="653"/>
      <c r="X423" s="654"/>
      <c r="Y423" s="661" t="s">
        <v>803</v>
      </c>
      <c r="AA423" s="30">
        <v>141</v>
      </c>
      <c r="AB423" s="664" t="s">
        <v>804</v>
      </c>
      <c r="AC423" s="665"/>
      <c r="AD423" s="665"/>
      <c r="AE423" s="665"/>
      <c r="AF423" s="666"/>
    </row>
    <row r="424" spans="1:32" ht="15.75" x14ac:dyDescent="0.25">
      <c r="A424" s="33"/>
      <c r="B424" s="94"/>
      <c r="C424" s="42"/>
      <c r="D424" s="637"/>
      <c r="E424" s="673"/>
      <c r="F424" s="673"/>
      <c r="G424" s="673"/>
      <c r="H424" s="673"/>
      <c r="I424" s="673"/>
      <c r="J424" s="639"/>
      <c r="L424" s="33"/>
      <c r="M424" s="646"/>
      <c r="N424" s="612"/>
      <c r="O424" s="612"/>
      <c r="P424" s="612"/>
      <c r="Q424" s="648"/>
      <c r="S424" s="33"/>
      <c r="T424" s="655"/>
      <c r="U424" s="674"/>
      <c r="V424" s="674"/>
      <c r="W424" s="674"/>
      <c r="X424" s="657"/>
      <c r="Y424" s="662"/>
      <c r="Z424" s="29"/>
      <c r="AA424" s="33"/>
      <c r="AB424" s="667"/>
      <c r="AC424" s="675"/>
      <c r="AD424" s="675"/>
      <c r="AE424" s="675"/>
      <c r="AF424" s="669"/>
    </row>
    <row r="425" spans="1:32" ht="15.75" x14ac:dyDescent="0.25">
      <c r="A425" s="32"/>
      <c r="B425" s="94"/>
      <c r="C425" s="42"/>
      <c r="D425" s="640"/>
      <c r="E425" s="641"/>
      <c r="F425" s="641"/>
      <c r="G425" s="641"/>
      <c r="H425" s="641"/>
      <c r="I425" s="641"/>
      <c r="J425" s="642"/>
      <c r="L425" s="32"/>
      <c r="M425" s="649"/>
      <c r="N425" s="650"/>
      <c r="O425" s="650"/>
      <c r="P425" s="650"/>
      <c r="Q425" s="651"/>
      <c r="S425" s="32"/>
      <c r="T425" s="658"/>
      <c r="U425" s="659"/>
      <c r="V425" s="659"/>
      <c r="W425" s="659"/>
      <c r="X425" s="660"/>
      <c r="Y425" s="663"/>
      <c r="Z425" s="29"/>
      <c r="AA425" s="32"/>
      <c r="AB425" s="670"/>
      <c r="AC425" s="671"/>
      <c r="AD425" s="671"/>
      <c r="AE425" s="671"/>
      <c r="AF425" s="672"/>
    </row>
    <row r="426" spans="1:32" ht="15.75" customHeight="1" x14ac:dyDescent="0.25">
      <c r="A426" s="30">
        <v>142</v>
      </c>
      <c r="B426" s="93" t="s">
        <v>461</v>
      </c>
      <c r="C426" s="26" t="s">
        <v>805</v>
      </c>
      <c r="D426" s="634" t="s">
        <v>806</v>
      </c>
      <c r="E426" s="635"/>
      <c r="F426" s="635"/>
      <c r="G426" s="635"/>
      <c r="H426" s="635"/>
      <c r="I426" s="635"/>
      <c r="J426" s="636"/>
      <c r="L426" s="30">
        <v>142</v>
      </c>
      <c r="M426" s="643" t="s">
        <v>807</v>
      </c>
      <c r="N426" s="644"/>
      <c r="O426" s="644"/>
      <c r="P426" s="644"/>
      <c r="Q426" s="645"/>
      <c r="S426" s="30">
        <v>142</v>
      </c>
      <c r="T426" s="652" t="s">
        <v>808</v>
      </c>
      <c r="U426" s="653"/>
      <c r="V426" s="653"/>
      <c r="W426" s="653"/>
      <c r="X426" s="654"/>
      <c r="Y426" s="661" t="s">
        <v>809</v>
      </c>
      <c r="AA426" s="30">
        <v>142</v>
      </c>
      <c r="AB426" s="664" t="s">
        <v>810</v>
      </c>
      <c r="AC426" s="665"/>
      <c r="AD426" s="665"/>
      <c r="AE426" s="665"/>
      <c r="AF426" s="666"/>
    </row>
    <row r="427" spans="1:32" ht="15.75" x14ac:dyDescent="0.25">
      <c r="A427" s="33"/>
      <c r="B427" s="94"/>
      <c r="C427" s="42"/>
      <c r="D427" s="637"/>
      <c r="E427" s="673"/>
      <c r="F427" s="673"/>
      <c r="G427" s="673"/>
      <c r="H427" s="673"/>
      <c r="I427" s="673"/>
      <c r="J427" s="639"/>
      <c r="L427" s="33"/>
      <c r="M427" s="646"/>
      <c r="N427" s="612"/>
      <c r="O427" s="612"/>
      <c r="P427" s="612"/>
      <c r="Q427" s="648"/>
      <c r="S427" s="33"/>
      <c r="T427" s="655"/>
      <c r="U427" s="674"/>
      <c r="V427" s="674"/>
      <c r="W427" s="674"/>
      <c r="X427" s="657"/>
      <c r="Y427" s="662"/>
      <c r="Z427" s="29"/>
      <c r="AA427" s="33"/>
      <c r="AB427" s="667"/>
      <c r="AC427" s="675"/>
      <c r="AD427" s="675"/>
      <c r="AE427" s="675"/>
      <c r="AF427" s="669"/>
    </row>
    <row r="428" spans="1:32" ht="15.75" x14ac:dyDescent="0.25">
      <c r="A428" s="32"/>
      <c r="B428" s="94"/>
      <c r="C428" s="42"/>
      <c r="D428" s="640"/>
      <c r="E428" s="641"/>
      <c r="F428" s="641"/>
      <c r="G428" s="641"/>
      <c r="H428" s="641"/>
      <c r="I428" s="641"/>
      <c r="J428" s="642"/>
      <c r="L428" s="32"/>
      <c r="M428" s="649"/>
      <c r="N428" s="650"/>
      <c r="O428" s="650"/>
      <c r="P428" s="650"/>
      <c r="Q428" s="651"/>
      <c r="S428" s="32"/>
      <c r="T428" s="658"/>
      <c r="U428" s="659"/>
      <c r="V428" s="659"/>
      <c r="W428" s="659"/>
      <c r="X428" s="660"/>
      <c r="Y428" s="663"/>
      <c r="Z428" s="29"/>
      <c r="AA428" s="32"/>
      <c r="AB428" s="670"/>
      <c r="AC428" s="671"/>
      <c r="AD428" s="671"/>
      <c r="AE428" s="671"/>
      <c r="AF428" s="672"/>
    </row>
    <row r="429" spans="1:32" ht="15.75" customHeight="1" x14ac:dyDescent="0.25">
      <c r="A429" s="30">
        <v>143</v>
      </c>
      <c r="B429" s="93" t="s">
        <v>461</v>
      </c>
      <c r="C429" s="26" t="s">
        <v>811</v>
      </c>
      <c r="D429" s="634" t="s">
        <v>812</v>
      </c>
      <c r="E429" s="635"/>
      <c r="F429" s="635"/>
      <c r="G429" s="635"/>
      <c r="H429" s="635"/>
      <c r="I429" s="635"/>
      <c r="J429" s="636"/>
      <c r="L429" s="30">
        <v>143</v>
      </c>
      <c r="M429" s="643" t="s">
        <v>133</v>
      </c>
      <c r="N429" s="644"/>
      <c r="O429" s="644"/>
      <c r="P429" s="644"/>
      <c r="Q429" s="645"/>
      <c r="S429" s="30">
        <v>143</v>
      </c>
      <c r="T429" s="652" t="s">
        <v>813</v>
      </c>
      <c r="U429" s="653"/>
      <c r="V429" s="653"/>
      <c r="W429" s="653"/>
      <c r="X429" s="654"/>
      <c r="Y429" s="661" t="s">
        <v>135</v>
      </c>
      <c r="AA429" s="30">
        <v>143</v>
      </c>
      <c r="AB429" s="664" t="s">
        <v>814</v>
      </c>
      <c r="AC429" s="665"/>
      <c r="AD429" s="665"/>
      <c r="AE429" s="665"/>
      <c r="AF429" s="666"/>
    </row>
    <row r="430" spans="1:32" ht="15.75" x14ac:dyDescent="0.25">
      <c r="A430" s="33"/>
      <c r="B430" s="94"/>
      <c r="C430" s="42"/>
      <c r="D430" s="637"/>
      <c r="E430" s="673"/>
      <c r="F430" s="673"/>
      <c r="G430" s="673"/>
      <c r="H430" s="673"/>
      <c r="I430" s="673"/>
      <c r="J430" s="639"/>
      <c r="L430" s="33"/>
      <c r="M430" s="646"/>
      <c r="N430" s="612"/>
      <c r="O430" s="612"/>
      <c r="P430" s="612"/>
      <c r="Q430" s="648"/>
      <c r="S430" s="33"/>
      <c r="T430" s="655"/>
      <c r="U430" s="674"/>
      <c r="V430" s="674"/>
      <c r="W430" s="674"/>
      <c r="X430" s="657"/>
      <c r="Y430" s="662"/>
      <c r="Z430" s="29"/>
      <c r="AA430" s="33"/>
      <c r="AB430" s="667"/>
      <c r="AC430" s="675"/>
      <c r="AD430" s="675"/>
      <c r="AE430" s="675"/>
      <c r="AF430" s="669"/>
    </row>
    <row r="431" spans="1:32" ht="15.75" x14ac:dyDescent="0.25">
      <c r="A431" s="32"/>
      <c r="B431" s="94"/>
      <c r="C431" s="42"/>
      <c r="D431" s="640"/>
      <c r="E431" s="641"/>
      <c r="F431" s="641"/>
      <c r="G431" s="641"/>
      <c r="H431" s="641"/>
      <c r="I431" s="641"/>
      <c r="J431" s="642"/>
      <c r="L431" s="32"/>
      <c r="M431" s="649"/>
      <c r="N431" s="650"/>
      <c r="O431" s="650"/>
      <c r="P431" s="650"/>
      <c r="Q431" s="651"/>
      <c r="S431" s="32"/>
      <c r="T431" s="658"/>
      <c r="U431" s="659"/>
      <c r="V431" s="659"/>
      <c r="W431" s="659"/>
      <c r="X431" s="660"/>
      <c r="Y431" s="663"/>
      <c r="Z431" s="29"/>
      <c r="AA431" s="32"/>
      <c r="AB431" s="670"/>
      <c r="AC431" s="671"/>
      <c r="AD431" s="671"/>
      <c r="AE431" s="671"/>
      <c r="AF431" s="672"/>
    </row>
    <row r="432" spans="1:32" ht="15.75" customHeight="1" x14ac:dyDescent="0.25">
      <c r="A432" s="30">
        <v>144</v>
      </c>
      <c r="B432" s="93" t="s">
        <v>487</v>
      </c>
      <c r="C432" s="26" t="s">
        <v>815</v>
      </c>
      <c r="D432" s="634" t="s">
        <v>816</v>
      </c>
      <c r="E432" s="635"/>
      <c r="F432" s="635"/>
      <c r="G432" s="635"/>
      <c r="H432" s="635"/>
      <c r="I432" s="635"/>
      <c r="J432" s="636"/>
      <c r="L432" s="30">
        <v>144</v>
      </c>
      <c r="M432" s="643" t="s">
        <v>817</v>
      </c>
      <c r="N432" s="644"/>
      <c r="O432" s="644"/>
      <c r="P432" s="644"/>
      <c r="Q432" s="645"/>
      <c r="S432" s="30">
        <v>144</v>
      </c>
      <c r="T432" s="652" t="s">
        <v>818</v>
      </c>
      <c r="U432" s="653"/>
      <c r="V432" s="653"/>
      <c r="W432" s="653"/>
      <c r="X432" s="654"/>
      <c r="Y432" s="661" t="s">
        <v>819</v>
      </c>
      <c r="AA432" s="30">
        <v>144</v>
      </c>
      <c r="AB432" s="664" t="s">
        <v>820</v>
      </c>
      <c r="AC432" s="665"/>
      <c r="AD432" s="665"/>
      <c r="AE432" s="665"/>
      <c r="AF432" s="666"/>
    </row>
    <row r="433" spans="1:35" ht="15.75" x14ac:dyDescent="0.25">
      <c r="A433" s="33"/>
      <c r="B433" s="94"/>
      <c r="C433" s="42"/>
      <c r="D433" s="637"/>
      <c r="E433" s="673"/>
      <c r="F433" s="673"/>
      <c r="G433" s="673"/>
      <c r="H433" s="673"/>
      <c r="I433" s="673"/>
      <c r="J433" s="639"/>
      <c r="L433" s="33"/>
      <c r="M433" s="646"/>
      <c r="N433" s="612"/>
      <c r="O433" s="612"/>
      <c r="P433" s="612"/>
      <c r="Q433" s="648"/>
      <c r="S433" s="33"/>
      <c r="T433" s="655"/>
      <c r="U433" s="674"/>
      <c r="V433" s="674"/>
      <c r="W433" s="674"/>
      <c r="X433" s="657"/>
      <c r="Y433" s="662"/>
      <c r="Z433" s="29"/>
      <c r="AA433" s="33"/>
      <c r="AB433" s="667"/>
      <c r="AC433" s="675"/>
      <c r="AD433" s="675"/>
      <c r="AE433" s="675"/>
      <c r="AF433" s="669"/>
    </row>
    <row r="434" spans="1:35" ht="15.75" x14ac:dyDescent="0.25">
      <c r="A434" s="32"/>
      <c r="B434" s="94"/>
      <c r="C434" s="42"/>
      <c r="D434" s="640"/>
      <c r="E434" s="641"/>
      <c r="F434" s="641"/>
      <c r="G434" s="641"/>
      <c r="H434" s="641"/>
      <c r="I434" s="641"/>
      <c r="J434" s="642"/>
      <c r="L434" s="32"/>
      <c r="M434" s="649"/>
      <c r="N434" s="650"/>
      <c r="O434" s="650"/>
      <c r="P434" s="650"/>
      <c r="Q434" s="651"/>
      <c r="S434" s="32"/>
      <c r="T434" s="658"/>
      <c r="U434" s="659"/>
      <c r="V434" s="659"/>
      <c r="W434" s="659"/>
      <c r="X434" s="660"/>
      <c r="Y434" s="663"/>
      <c r="Z434" s="29"/>
      <c r="AA434" s="32"/>
      <c r="AB434" s="670"/>
      <c r="AC434" s="671"/>
      <c r="AD434" s="671"/>
      <c r="AE434" s="671"/>
      <c r="AF434" s="672"/>
    </row>
    <row r="435" spans="1:35" ht="15.75" customHeight="1" x14ac:dyDescent="0.25">
      <c r="A435" s="30">
        <v>145</v>
      </c>
      <c r="B435" s="93" t="s">
        <v>461</v>
      </c>
      <c r="C435" s="26" t="s">
        <v>421</v>
      </c>
      <c r="D435" s="634" t="s">
        <v>821</v>
      </c>
      <c r="E435" s="635"/>
      <c r="F435" s="635"/>
      <c r="G435" s="635"/>
      <c r="H435" s="635"/>
      <c r="I435" s="635"/>
      <c r="J435" s="636"/>
      <c r="L435" s="30">
        <v>145</v>
      </c>
      <c r="M435" s="643" t="s">
        <v>61</v>
      </c>
      <c r="N435" s="644"/>
      <c r="O435" s="644"/>
      <c r="P435" s="644"/>
      <c r="Q435" s="645"/>
      <c r="S435" s="30">
        <v>145</v>
      </c>
      <c r="T435" s="652" t="s">
        <v>424</v>
      </c>
      <c r="U435" s="653"/>
      <c r="V435" s="653"/>
      <c r="W435" s="653"/>
      <c r="X435" s="654"/>
      <c r="Y435" s="661" t="s">
        <v>63</v>
      </c>
      <c r="AA435" s="30">
        <v>145</v>
      </c>
      <c r="AB435" s="664" t="s">
        <v>822</v>
      </c>
      <c r="AC435" s="665"/>
      <c r="AD435" s="665"/>
      <c r="AE435" s="665"/>
      <c r="AF435" s="666"/>
    </row>
    <row r="436" spans="1:35" ht="18.75" x14ac:dyDescent="0.25">
      <c r="A436" s="33"/>
      <c r="B436" s="94"/>
      <c r="C436" s="42"/>
      <c r="D436" s="637"/>
      <c r="E436" s="673"/>
      <c r="F436" s="673"/>
      <c r="G436" s="673"/>
      <c r="H436" s="673"/>
      <c r="I436" s="673"/>
      <c r="J436" s="639"/>
      <c r="L436" s="33"/>
      <c r="M436" s="646"/>
      <c r="N436" s="612"/>
      <c r="O436" s="612"/>
      <c r="P436" s="612"/>
      <c r="Q436" s="648"/>
      <c r="S436" s="33"/>
      <c r="T436" s="655"/>
      <c r="U436" s="674"/>
      <c r="V436" s="674"/>
      <c r="W436" s="674"/>
      <c r="X436" s="657"/>
      <c r="Y436" s="662"/>
      <c r="Z436" s="29"/>
      <c r="AA436" s="33"/>
      <c r="AB436" s="667"/>
      <c r="AC436" s="675"/>
      <c r="AD436" s="675"/>
      <c r="AE436" s="675"/>
      <c r="AF436" s="669"/>
      <c r="AI436" s="95"/>
    </row>
    <row r="437" spans="1:35" ht="15.75" x14ac:dyDescent="0.25">
      <c r="A437" s="32"/>
      <c r="B437" s="94"/>
      <c r="C437" s="42"/>
      <c r="D437" s="640"/>
      <c r="E437" s="641"/>
      <c r="F437" s="641"/>
      <c r="G437" s="641"/>
      <c r="H437" s="641"/>
      <c r="I437" s="641"/>
      <c r="J437" s="642"/>
      <c r="L437" s="32"/>
      <c r="M437" s="649"/>
      <c r="N437" s="650"/>
      <c r="O437" s="650"/>
      <c r="P437" s="650"/>
      <c r="Q437" s="651"/>
      <c r="S437" s="32"/>
      <c r="T437" s="658"/>
      <c r="U437" s="659"/>
      <c r="V437" s="659"/>
      <c r="W437" s="659"/>
      <c r="X437" s="660"/>
      <c r="Y437" s="663"/>
      <c r="Z437" s="29"/>
      <c r="AA437" s="32"/>
      <c r="AB437" s="670"/>
      <c r="AC437" s="671"/>
      <c r="AD437" s="671"/>
      <c r="AE437" s="671"/>
      <c r="AF437" s="672"/>
    </row>
    <row r="438" spans="1:35" ht="15.75" customHeight="1" x14ac:dyDescent="0.25">
      <c r="A438" s="30">
        <v>146</v>
      </c>
      <c r="B438" s="93" t="s">
        <v>461</v>
      </c>
      <c r="C438" s="26" t="s">
        <v>427</v>
      </c>
      <c r="D438" s="634" t="s">
        <v>823</v>
      </c>
      <c r="E438" s="635"/>
      <c r="F438" s="635"/>
      <c r="G438" s="635"/>
      <c r="H438" s="635"/>
      <c r="I438" s="635"/>
      <c r="J438" s="636"/>
      <c r="L438" s="30">
        <v>146</v>
      </c>
      <c r="M438" s="643" t="s">
        <v>824</v>
      </c>
      <c r="N438" s="644"/>
      <c r="O438" s="644"/>
      <c r="P438" s="644"/>
      <c r="Q438" s="645"/>
      <c r="S438" s="30">
        <v>146</v>
      </c>
      <c r="T438" s="652" t="s">
        <v>825</v>
      </c>
      <c r="U438" s="653"/>
      <c r="V438" s="653"/>
      <c r="W438" s="653"/>
      <c r="X438" s="654"/>
      <c r="Y438" s="661" t="s">
        <v>826</v>
      </c>
      <c r="AA438" s="30">
        <v>146</v>
      </c>
      <c r="AB438" s="664" t="s">
        <v>827</v>
      </c>
      <c r="AC438" s="665"/>
      <c r="AD438" s="665"/>
      <c r="AE438" s="665"/>
      <c r="AF438" s="666"/>
    </row>
    <row r="439" spans="1:35" ht="15.75" x14ac:dyDescent="0.25">
      <c r="A439" s="33"/>
      <c r="B439" s="94"/>
      <c r="C439" s="42"/>
      <c r="D439" s="637"/>
      <c r="E439" s="673"/>
      <c r="F439" s="673"/>
      <c r="G439" s="673"/>
      <c r="H439" s="673"/>
      <c r="I439" s="673"/>
      <c r="J439" s="639"/>
      <c r="L439" s="33"/>
      <c r="M439" s="646"/>
      <c r="N439" s="612"/>
      <c r="O439" s="612"/>
      <c r="P439" s="612"/>
      <c r="Q439" s="648"/>
      <c r="S439" s="33"/>
      <c r="T439" s="655"/>
      <c r="U439" s="674"/>
      <c r="V439" s="674"/>
      <c r="W439" s="674"/>
      <c r="X439" s="657"/>
      <c r="Y439" s="662"/>
      <c r="Z439" s="29"/>
      <c r="AA439" s="33"/>
      <c r="AB439" s="667"/>
      <c r="AC439" s="675"/>
      <c r="AD439" s="675"/>
      <c r="AE439" s="675"/>
      <c r="AF439" s="669"/>
    </row>
    <row r="440" spans="1:35" ht="15.75" x14ac:dyDescent="0.25">
      <c r="A440" s="32"/>
      <c r="B440" s="94"/>
      <c r="C440" s="42"/>
      <c r="D440" s="640"/>
      <c r="E440" s="641"/>
      <c r="F440" s="641"/>
      <c r="G440" s="641"/>
      <c r="H440" s="641"/>
      <c r="I440" s="641"/>
      <c r="J440" s="642"/>
      <c r="L440" s="32"/>
      <c r="M440" s="649"/>
      <c r="N440" s="650"/>
      <c r="O440" s="650"/>
      <c r="P440" s="650"/>
      <c r="Q440" s="651"/>
      <c r="S440" s="32"/>
      <c r="T440" s="658"/>
      <c r="U440" s="659"/>
      <c r="V440" s="659"/>
      <c r="W440" s="659"/>
      <c r="X440" s="660"/>
      <c r="Y440" s="663"/>
      <c r="Z440" s="29"/>
      <c r="AA440" s="32"/>
      <c r="AB440" s="670"/>
      <c r="AC440" s="671"/>
      <c r="AD440" s="671"/>
      <c r="AE440" s="671"/>
      <c r="AF440" s="672"/>
    </row>
    <row r="441" spans="1:35" ht="15.75" customHeight="1" x14ac:dyDescent="0.25">
      <c r="A441" s="30">
        <v>147</v>
      </c>
      <c r="B441" s="93" t="s">
        <v>461</v>
      </c>
      <c r="C441" s="26" t="s">
        <v>443</v>
      </c>
      <c r="D441" s="634" t="s">
        <v>828</v>
      </c>
      <c r="E441" s="635"/>
      <c r="F441" s="635"/>
      <c r="G441" s="635"/>
      <c r="H441" s="635"/>
      <c r="I441" s="635"/>
      <c r="J441" s="636"/>
      <c r="L441" s="30">
        <v>147</v>
      </c>
      <c r="M441" s="643" t="s">
        <v>829</v>
      </c>
      <c r="N441" s="644"/>
      <c r="O441" s="644"/>
      <c r="P441" s="644"/>
      <c r="Q441" s="645"/>
      <c r="S441" s="30">
        <v>147</v>
      </c>
      <c r="T441" s="652" t="s">
        <v>446</v>
      </c>
      <c r="U441" s="653"/>
      <c r="V441" s="653"/>
      <c r="W441" s="653"/>
      <c r="X441" s="654"/>
      <c r="Y441" s="661" t="s">
        <v>830</v>
      </c>
      <c r="AA441" s="30">
        <v>147</v>
      </c>
      <c r="AB441" s="664" t="s">
        <v>831</v>
      </c>
      <c r="AC441" s="665"/>
      <c r="AD441" s="665"/>
      <c r="AE441" s="665"/>
      <c r="AF441" s="666"/>
    </row>
    <row r="442" spans="1:35" ht="15.75" x14ac:dyDescent="0.25">
      <c r="A442" s="33"/>
      <c r="B442" s="94"/>
      <c r="C442" s="42"/>
      <c r="D442" s="637"/>
      <c r="E442" s="673"/>
      <c r="F442" s="673"/>
      <c r="G442" s="673"/>
      <c r="H442" s="673"/>
      <c r="I442" s="673"/>
      <c r="J442" s="639"/>
      <c r="L442" s="33"/>
      <c r="M442" s="646"/>
      <c r="N442" s="612"/>
      <c r="O442" s="612"/>
      <c r="P442" s="612"/>
      <c r="Q442" s="648"/>
      <c r="S442" s="33"/>
      <c r="T442" s="655"/>
      <c r="U442" s="674"/>
      <c r="V442" s="674"/>
      <c r="W442" s="674"/>
      <c r="X442" s="657"/>
      <c r="Y442" s="662"/>
      <c r="Z442" s="29"/>
      <c r="AA442" s="33"/>
      <c r="AB442" s="667"/>
      <c r="AC442" s="675"/>
      <c r="AD442" s="675"/>
      <c r="AE442" s="675"/>
      <c r="AF442" s="669"/>
    </row>
    <row r="443" spans="1:35" ht="15.75" x14ac:dyDescent="0.25">
      <c r="A443" s="32"/>
      <c r="B443" s="94"/>
      <c r="C443" s="42"/>
      <c r="D443" s="640"/>
      <c r="E443" s="641"/>
      <c r="F443" s="641"/>
      <c r="G443" s="641"/>
      <c r="H443" s="641"/>
      <c r="I443" s="641"/>
      <c r="J443" s="642"/>
      <c r="L443" s="32"/>
      <c r="M443" s="649"/>
      <c r="N443" s="650"/>
      <c r="O443" s="650"/>
      <c r="P443" s="650"/>
      <c r="Q443" s="651"/>
      <c r="S443" s="32"/>
      <c r="T443" s="658"/>
      <c r="U443" s="659"/>
      <c r="V443" s="659"/>
      <c r="W443" s="659"/>
      <c r="X443" s="660"/>
      <c r="Y443" s="663"/>
      <c r="Z443" s="29"/>
      <c r="AA443" s="32"/>
      <c r="AB443" s="670"/>
      <c r="AC443" s="671"/>
      <c r="AD443" s="671"/>
      <c r="AE443" s="671"/>
      <c r="AF443" s="672"/>
    </row>
    <row r="444" spans="1:35" ht="15.75" customHeight="1" x14ac:dyDescent="0.25">
      <c r="A444" s="30">
        <v>148</v>
      </c>
      <c r="B444" s="93" t="s">
        <v>487</v>
      </c>
      <c r="C444" s="26" t="s">
        <v>832</v>
      </c>
      <c r="D444" s="634" t="s">
        <v>833</v>
      </c>
      <c r="E444" s="635"/>
      <c r="F444" s="635"/>
      <c r="G444" s="635"/>
      <c r="H444" s="635"/>
      <c r="I444" s="635"/>
      <c r="J444" s="636"/>
      <c r="L444" s="30">
        <v>148</v>
      </c>
      <c r="M444" s="643" t="s">
        <v>834</v>
      </c>
      <c r="N444" s="644"/>
      <c r="O444" s="644"/>
      <c r="P444" s="644"/>
      <c r="Q444" s="645"/>
      <c r="S444" s="30">
        <v>148</v>
      </c>
      <c r="T444" s="652" t="s">
        <v>835</v>
      </c>
      <c r="U444" s="653"/>
      <c r="V444" s="653"/>
      <c r="W444" s="653"/>
      <c r="X444" s="654"/>
      <c r="Y444" s="661" t="s">
        <v>836</v>
      </c>
      <c r="AA444" s="30">
        <v>149</v>
      </c>
      <c r="AB444" s="664" t="s">
        <v>837</v>
      </c>
      <c r="AC444" s="665"/>
      <c r="AD444" s="665"/>
      <c r="AE444" s="665"/>
      <c r="AF444" s="666"/>
    </row>
    <row r="445" spans="1:35" ht="15.75" x14ac:dyDescent="0.25">
      <c r="A445" s="33"/>
      <c r="B445" s="94"/>
      <c r="C445" s="42"/>
      <c r="D445" s="637"/>
      <c r="E445" s="673"/>
      <c r="F445" s="673"/>
      <c r="G445" s="673"/>
      <c r="H445" s="673"/>
      <c r="I445" s="673"/>
      <c r="J445" s="639"/>
      <c r="L445" s="33"/>
      <c r="M445" s="646"/>
      <c r="N445" s="612"/>
      <c r="O445" s="612"/>
      <c r="P445" s="612"/>
      <c r="Q445" s="648"/>
      <c r="S445" s="33"/>
      <c r="T445" s="655"/>
      <c r="U445" s="674"/>
      <c r="V445" s="674"/>
      <c r="W445" s="674"/>
      <c r="X445" s="657"/>
      <c r="Y445" s="662"/>
      <c r="Z445" s="29"/>
      <c r="AA445" s="33"/>
      <c r="AB445" s="667"/>
      <c r="AC445" s="675"/>
      <c r="AD445" s="675"/>
      <c r="AE445" s="675"/>
      <c r="AF445" s="669"/>
    </row>
    <row r="446" spans="1:35" ht="15.75" x14ac:dyDescent="0.25">
      <c r="A446" s="32"/>
      <c r="B446" s="94"/>
      <c r="C446" s="42"/>
      <c r="D446" s="640"/>
      <c r="E446" s="641"/>
      <c r="F446" s="641"/>
      <c r="G446" s="641"/>
      <c r="H446" s="641"/>
      <c r="I446" s="641"/>
      <c r="J446" s="642"/>
      <c r="L446" s="32"/>
      <c r="M446" s="649"/>
      <c r="N446" s="650"/>
      <c r="O446" s="650"/>
      <c r="P446" s="650"/>
      <c r="Q446" s="651"/>
      <c r="S446" s="32"/>
      <c r="T446" s="658"/>
      <c r="U446" s="659"/>
      <c r="V446" s="659"/>
      <c r="W446" s="659"/>
      <c r="X446" s="660"/>
      <c r="Y446" s="663"/>
      <c r="Z446" s="29"/>
      <c r="AA446" s="32"/>
      <c r="AB446" s="670"/>
      <c r="AC446" s="671"/>
      <c r="AD446" s="671"/>
      <c r="AE446" s="671"/>
      <c r="AF446" s="672"/>
    </row>
    <row r="447" spans="1:35" ht="15.75" customHeight="1" x14ac:dyDescent="0.25">
      <c r="A447" s="30">
        <v>149</v>
      </c>
      <c r="B447" s="93" t="s">
        <v>461</v>
      </c>
      <c r="C447" s="26" t="s">
        <v>838</v>
      </c>
      <c r="D447" s="634" t="s">
        <v>839</v>
      </c>
      <c r="E447" s="635"/>
      <c r="F447" s="635"/>
      <c r="G447" s="635"/>
      <c r="H447" s="635"/>
      <c r="I447" s="635"/>
      <c r="J447" s="636"/>
      <c r="L447" s="30">
        <v>149</v>
      </c>
      <c r="M447" s="643" t="s">
        <v>840</v>
      </c>
      <c r="N447" s="644"/>
      <c r="O447" s="644"/>
      <c r="P447" s="644"/>
      <c r="Q447" s="645"/>
      <c r="S447" s="30">
        <v>149</v>
      </c>
      <c r="T447" s="652" t="s">
        <v>841</v>
      </c>
      <c r="U447" s="653"/>
      <c r="V447" s="653"/>
      <c r="W447" s="653"/>
      <c r="X447" s="654"/>
      <c r="Y447" s="661" t="s">
        <v>842</v>
      </c>
      <c r="AA447" s="30">
        <v>149</v>
      </c>
      <c r="AB447" s="664" t="s">
        <v>843</v>
      </c>
      <c r="AC447" s="665"/>
      <c r="AD447" s="665"/>
      <c r="AE447" s="665"/>
      <c r="AF447" s="666"/>
    </row>
    <row r="448" spans="1:35" ht="15.75" x14ac:dyDescent="0.25">
      <c r="A448" s="33"/>
      <c r="B448" s="94"/>
      <c r="C448" s="42"/>
      <c r="D448" s="637"/>
      <c r="E448" s="673"/>
      <c r="F448" s="673"/>
      <c r="G448" s="673"/>
      <c r="H448" s="673"/>
      <c r="I448" s="673"/>
      <c r="J448" s="639"/>
      <c r="L448" s="33"/>
      <c r="M448" s="646"/>
      <c r="N448" s="612"/>
      <c r="O448" s="612"/>
      <c r="P448" s="612"/>
      <c r="Q448" s="648"/>
      <c r="S448" s="33"/>
      <c r="T448" s="655"/>
      <c r="U448" s="674"/>
      <c r="V448" s="674"/>
      <c r="W448" s="674"/>
      <c r="X448" s="657"/>
      <c r="Y448" s="662"/>
      <c r="Z448" s="29"/>
      <c r="AA448" s="33"/>
      <c r="AB448" s="667"/>
      <c r="AC448" s="675"/>
      <c r="AD448" s="675"/>
      <c r="AE448" s="675"/>
      <c r="AF448" s="669"/>
    </row>
    <row r="449" spans="1:32" ht="15.75" x14ac:dyDescent="0.25">
      <c r="A449" s="32"/>
      <c r="B449" s="94"/>
      <c r="C449" s="42"/>
      <c r="D449" s="640"/>
      <c r="E449" s="641"/>
      <c r="F449" s="641"/>
      <c r="G449" s="641"/>
      <c r="H449" s="641"/>
      <c r="I449" s="641"/>
      <c r="J449" s="642"/>
      <c r="L449" s="32"/>
      <c r="M449" s="649"/>
      <c r="N449" s="650"/>
      <c r="O449" s="650"/>
      <c r="P449" s="650"/>
      <c r="Q449" s="651"/>
      <c r="S449" s="32"/>
      <c r="T449" s="658"/>
      <c r="U449" s="659"/>
      <c r="V449" s="659"/>
      <c r="W449" s="659"/>
      <c r="X449" s="660"/>
      <c r="Y449" s="663"/>
      <c r="Z449" s="29"/>
      <c r="AA449" s="32"/>
      <c r="AB449" s="670"/>
      <c r="AC449" s="671"/>
      <c r="AD449" s="671"/>
      <c r="AE449" s="671"/>
      <c r="AF449" s="672"/>
    </row>
    <row r="450" spans="1:32" ht="15.75" customHeight="1" x14ac:dyDescent="0.25">
      <c r="A450" s="30">
        <v>150</v>
      </c>
      <c r="B450" s="93" t="s">
        <v>461</v>
      </c>
      <c r="C450" s="26" t="s">
        <v>449</v>
      </c>
      <c r="D450" s="634" t="s">
        <v>844</v>
      </c>
      <c r="E450" s="635"/>
      <c r="F450" s="635"/>
      <c r="G450" s="635"/>
      <c r="H450" s="635"/>
      <c r="I450" s="635"/>
      <c r="J450" s="636"/>
      <c r="L450" s="30">
        <v>150</v>
      </c>
      <c r="M450" s="643" t="s">
        <v>61</v>
      </c>
      <c r="N450" s="644"/>
      <c r="O450" s="644"/>
      <c r="P450" s="644"/>
      <c r="Q450" s="645"/>
      <c r="S450" s="30">
        <v>150</v>
      </c>
      <c r="T450" s="652" t="s">
        <v>452</v>
      </c>
      <c r="U450" s="653"/>
      <c r="V450" s="653"/>
      <c r="W450" s="653"/>
      <c r="X450" s="654"/>
      <c r="Y450" s="661" t="s">
        <v>63</v>
      </c>
      <c r="AA450" s="30">
        <v>150</v>
      </c>
      <c r="AB450" s="664" t="s">
        <v>845</v>
      </c>
      <c r="AC450" s="665"/>
      <c r="AD450" s="665"/>
      <c r="AE450" s="665"/>
      <c r="AF450" s="666"/>
    </row>
    <row r="451" spans="1:32" ht="15.75" x14ac:dyDescent="0.25">
      <c r="A451" s="33"/>
      <c r="B451" s="94"/>
      <c r="C451" s="42"/>
      <c r="D451" s="637"/>
      <c r="E451" s="673"/>
      <c r="F451" s="673"/>
      <c r="G451" s="673"/>
      <c r="H451" s="673"/>
      <c r="I451" s="673"/>
      <c r="J451" s="639"/>
      <c r="L451" s="33"/>
      <c r="M451" s="646"/>
      <c r="N451" s="612"/>
      <c r="O451" s="612"/>
      <c r="P451" s="612"/>
      <c r="Q451" s="648"/>
      <c r="S451" s="33"/>
      <c r="T451" s="655"/>
      <c r="U451" s="674"/>
      <c r="V451" s="674"/>
      <c r="W451" s="674"/>
      <c r="X451" s="657"/>
      <c r="Y451" s="662"/>
      <c r="Z451" s="29"/>
      <c r="AA451" s="33"/>
      <c r="AB451" s="667"/>
      <c r="AC451" s="675"/>
      <c r="AD451" s="675"/>
      <c r="AE451" s="675"/>
      <c r="AF451" s="669"/>
    </row>
    <row r="452" spans="1:32" ht="15.75" x14ac:dyDescent="0.25">
      <c r="A452" s="96"/>
      <c r="B452" s="97"/>
      <c r="C452" s="98"/>
      <c r="D452" s="640"/>
      <c r="E452" s="641"/>
      <c r="F452" s="641"/>
      <c r="G452" s="641"/>
      <c r="H452" s="641"/>
      <c r="I452" s="641"/>
      <c r="J452" s="642"/>
      <c r="L452" s="32"/>
      <c r="M452" s="649"/>
      <c r="N452" s="650"/>
      <c r="O452" s="650"/>
      <c r="P452" s="650"/>
      <c r="Q452" s="651"/>
      <c r="S452" s="32"/>
      <c r="T452" s="658"/>
      <c r="U452" s="659"/>
      <c r="V452" s="659"/>
      <c r="W452" s="659"/>
      <c r="X452" s="660"/>
      <c r="Y452" s="663"/>
      <c r="Z452" s="29"/>
      <c r="AA452" s="32"/>
      <c r="AB452" s="670"/>
      <c r="AC452" s="671"/>
      <c r="AD452" s="671"/>
      <c r="AE452" s="671"/>
      <c r="AF452" s="672"/>
    </row>
  </sheetData>
  <mergeCells count="750">
    <mergeCell ref="D447:J449"/>
    <mergeCell ref="M447:Q449"/>
    <mergeCell ref="T447:X449"/>
    <mergeCell ref="Y447:Y449"/>
    <mergeCell ref="AB447:AF449"/>
    <mergeCell ref="D450:J452"/>
    <mergeCell ref="M450:Q452"/>
    <mergeCell ref="T450:X452"/>
    <mergeCell ref="Y450:Y452"/>
    <mergeCell ref="AB450:AF452"/>
    <mergeCell ref="D441:J443"/>
    <mergeCell ref="M441:Q443"/>
    <mergeCell ref="T441:X443"/>
    <mergeCell ref="Y441:Y443"/>
    <mergeCell ref="AB441:AF443"/>
    <mergeCell ref="D444:J446"/>
    <mergeCell ref="M444:Q446"/>
    <mergeCell ref="T444:X446"/>
    <mergeCell ref="Y444:Y446"/>
    <mergeCell ref="AB444:AF446"/>
    <mergeCell ref="D435:J437"/>
    <mergeCell ref="M435:Q437"/>
    <mergeCell ref="T435:X437"/>
    <mergeCell ref="Y435:Y437"/>
    <mergeCell ref="AB435:AF437"/>
    <mergeCell ref="D438:J440"/>
    <mergeCell ref="M438:Q440"/>
    <mergeCell ref="T438:X440"/>
    <mergeCell ref="Y438:Y440"/>
    <mergeCell ref="AB438:AF440"/>
    <mergeCell ref="D429:J431"/>
    <mergeCell ref="M429:Q431"/>
    <mergeCell ref="T429:X431"/>
    <mergeCell ref="Y429:Y431"/>
    <mergeCell ref="AB429:AF431"/>
    <mergeCell ref="D432:J434"/>
    <mergeCell ref="M432:Q434"/>
    <mergeCell ref="T432:X434"/>
    <mergeCell ref="Y432:Y434"/>
    <mergeCell ref="AB432:AF434"/>
    <mergeCell ref="D423:J425"/>
    <mergeCell ref="M423:Q425"/>
    <mergeCell ref="T423:X425"/>
    <mergeCell ref="Y423:Y425"/>
    <mergeCell ref="AB423:AF425"/>
    <mergeCell ref="D426:J428"/>
    <mergeCell ref="M426:Q428"/>
    <mergeCell ref="T426:X428"/>
    <mergeCell ref="Y426:Y428"/>
    <mergeCell ref="AB426:AF428"/>
    <mergeCell ref="D417:J419"/>
    <mergeCell ref="M417:Q419"/>
    <mergeCell ref="T417:X419"/>
    <mergeCell ref="Y417:Y419"/>
    <mergeCell ref="AB417:AF419"/>
    <mergeCell ref="D420:J422"/>
    <mergeCell ref="M420:Q422"/>
    <mergeCell ref="T420:X422"/>
    <mergeCell ref="Y420:Y422"/>
    <mergeCell ref="AB420:AF422"/>
    <mergeCell ref="D411:J413"/>
    <mergeCell ref="M411:Q413"/>
    <mergeCell ref="T411:X413"/>
    <mergeCell ref="Y411:Y413"/>
    <mergeCell ref="AB411:AF413"/>
    <mergeCell ref="D414:J416"/>
    <mergeCell ref="M414:Q416"/>
    <mergeCell ref="T414:X416"/>
    <mergeCell ref="Y414:Y416"/>
    <mergeCell ref="AB414:AF416"/>
    <mergeCell ref="D405:J407"/>
    <mergeCell ref="M405:Q407"/>
    <mergeCell ref="T405:X407"/>
    <mergeCell ref="Y405:Y407"/>
    <mergeCell ref="AB405:AF407"/>
    <mergeCell ref="D408:J410"/>
    <mergeCell ref="M408:Q410"/>
    <mergeCell ref="T408:X410"/>
    <mergeCell ref="Y408:Y410"/>
    <mergeCell ref="AB408:AF410"/>
    <mergeCell ref="D399:J401"/>
    <mergeCell ref="M399:Q401"/>
    <mergeCell ref="T399:X401"/>
    <mergeCell ref="Y399:Y401"/>
    <mergeCell ref="AB399:AF401"/>
    <mergeCell ref="D402:J404"/>
    <mergeCell ref="M402:Q404"/>
    <mergeCell ref="T402:X404"/>
    <mergeCell ref="Y402:Y404"/>
    <mergeCell ref="AB402:AF404"/>
    <mergeCell ref="D393:J395"/>
    <mergeCell ref="M393:Q395"/>
    <mergeCell ref="T393:X395"/>
    <mergeCell ref="Y393:Y395"/>
    <mergeCell ref="AB393:AF395"/>
    <mergeCell ref="D396:J398"/>
    <mergeCell ref="M396:Q398"/>
    <mergeCell ref="T396:X398"/>
    <mergeCell ref="Y396:Y398"/>
    <mergeCell ref="AB396:AF398"/>
    <mergeCell ref="D387:J389"/>
    <mergeCell ref="M387:Q389"/>
    <mergeCell ref="T387:X389"/>
    <mergeCell ref="Y387:Y389"/>
    <mergeCell ref="AB387:AF389"/>
    <mergeCell ref="D390:J392"/>
    <mergeCell ref="M390:Q392"/>
    <mergeCell ref="T390:X392"/>
    <mergeCell ref="Y390:Y392"/>
    <mergeCell ref="AB390:AF392"/>
    <mergeCell ref="D381:J383"/>
    <mergeCell ref="M381:Q383"/>
    <mergeCell ref="T381:X383"/>
    <mergeCell ref="Y381:Y383"/>
    <mergeCell ref="AB381:AF383"/>
    <mergeCell ref="D384:J386"/>
    <mergeCell ref="M384:Q386"/>
    <mergeCell ref="T384:X386"/>
    <mergeCell ref="Y384:Y386"/>
    <mergeCell ref="AB384:AF386"/>
    <mergeCell ref="D375:J377"/>
    <mergeCell ref="M375:Q377"/>
    <mergeCell ref="T375:X377"/>
    <mergeCell ref="Y375:Y377"/>
    <mergeCell ref="AB375:AF377"/>
    <mergeCell ref="D378:J380"/>
    <mergeCell ref="M378:Q380"/>
    <mergeCell ref="T378:X380"/>
    <mergeCell ref="Y378:Y380"/>
    <mergeCell ref="AB378:AF380"/>
    <mergeCell ref="D369:J371"/>
    <mergeCell ref="M369:Q371"/>
    <mergeCell ref="T369:X371"/>
    <mergeCell ref="Y369:Y371"/>
    <mergeCell ref="AB369:AF371"/>
    <mergeCell ref="D372:J374"/>
    <mergeCell ref="M372:Q374"/>
    <mergeCell ref="T372:X374"/>
    <mergeCell ref="Y372:Y374"/>
    <mergeCell ref="AB372:AF374"/>
    <mergeCell ref="D363:J365"/>
    <mergeCell ref="M363:Q365"/>
    <mergeCell ref="T363:X365"/>
    <mergeCell ref="Y363:Y365"/>
    <mergeCell ref="AB363:AF365"/>
    <mergeCell ref="D366:J368"/>
    <mergeCell ref="M366:Q368"/>
    <mergeCell ref="T366:X368"/>
    <mergeCell ref="Y366:Y368"/>
    <mergeCell ref="AB366:AF368"/>
    <mergeCell ref="D357:J359"/>
    <mergeCell ref="M357:Q359"/>
    <mergeCell ref="T357:X359"/>
    <mergeCell ref="Y357:Y359"/>
    <mergeCell ref="AB357:AF359"/>
    <mergeCell ref="D360:J362"/>
    <mergeCell ref="M360:Q362"/>
    <mergeCell ref="T360:X362"/>
    <mergeCell ref="Y360:Y362"/>
    <mergeCell ref="AB360:AF362"/>
    <mergeCell ref="D351:J353"/>
    <mergeCell ref="M351:Q353"/>
    <mergeCell ref="T351:X353"/>
    <mergeCell ref="Y351:Y353"/>
    <mergeCell ref="AB351:AF353"/>
    <mergeCell ref="D354:J356"/>
    <mergeCell ref="M354:Q356"/>
    <mergeCell ref="T354:X356"/>
    <mergeCell ref="Y354:Y356"/>
    <mergeCell ref="AB354:AF356"/>
    <mergeCell ref="D345:J347"/>
    <mergeCell ref="M345:Q347"/>
    <mergeCell ref="T345:X347"/>
    <mergeCell ref="Y345:Y347"/>
    <mergeCell ref="AB345:AF347"/>
    <mergeCell ref="D348:J350"/>
    <mergeCell ref="M348:Q350"/>
    <mergeCell ref="T348:X350"/>
    <mergeCell ref="Y348:Y350"/>
    <mergeCell ref="AB348:AF350"/>
    <mergeCell ref="D339:J341"/>
    <mergeCell ref="M339:Q341"/>
    <mergeCell ref="T339:X341"/>
    <mergeCell ref="Y339:Y341"/>
    <mergeCell ref="AB339:AF341"/>
    <mergeCell ref="D342:J344"/>
    <mergeCell ref="M342:Q344"/>
    <mergeCell ref="T342:X344"/>
    <mergeCell ref="Y342:Y344"/>
    <mergeCell ref="AB342:AF344"/>
    <mergeCell ref="D333:J335"/>
    <mergeCell ref="M333:Q335"/>
    <mergeCell ref="T333:X335"/>
    <mergeCell ref="Y333:Y335"/>
    <mergeCell ref="AB333:AF335"/>
    <mergeCell ref="D336:J338"/>
    <mergeCell ref="M336:Q338"/>
    <mergeCell ref="T336:X338"/>
    <mergeCell ref="Y336:Y338"/>
    <mergeCell ref="AB336:AF338"/>
    <mergeCell ref="D327:J329"/>
    <mergeCell ref="M327:Q329"/>
    <mergeCell ref="T327:X329"/>
    <mergeCell ref="Y327:Y329"/>
    <mergeCell ref="AB327:AF329"/>
    <mergeCell ref="D330:J332"/>
    <mergeCell ref="M330:Q332"/>
    <mergeCell ref="T330:X332"/>
    <mergeCell ref="Y330:Y332"/>
    <mergeCell ref="AB330:AF332"/>
    <mergeCell ref="D321:J323"/>
    <mergeCell ref="M321:Q323"/>
    <mergeCell ref="T321:X323"/>
    <mergeCell ref="Y321:Y323"/>
    <mergeCell ref="AB321:AF323"/>
    <mergeCell ref="D324:J326"/>
    <mergeCell ref="M324:Q326"/>
    <mergeCell ref="T324:X326"/>
    <mergeCell ref="Y324:Y326"/>
    <mergeCell ref="AB324:AF326"/>
    <mergeCell ref="D315:J317"/>
    <mergeCell ref="M315:Q317"/>
    <mergeCell ref="T315:X317"/>
    <mergeCell ref="Y315:Y317"/>
    <mergeCell ref="AB315:AF317"/>
    <mergeCell ref="D318:J320"/>
    <mergeCell ref="M318:Q320"/>
    <mergeCell ref="T318:X320"/>
    <mergeCell ref="Y318:Y320"/>
    <mergeCell ref="AB318:AF320"/>
    <mergeCell ref="D309:J311"/>
    <mergeCell ref="M309:Q311"/>
    <mergeCell ref="T309:X311"/>
    <mergeCell ref="Y309:Y311"/>
    <mergeCell ref="AB309:AF311"/>
    <mergeCell ref="D312:J314"/>
    <mergeCell ref="M312:Q314"/>
    <mergeCell ref="T312:X314"/>
    <mergeCell ref="Y312:Y314"/>
    <mergeCell ref="AB312:AF314"/>
    <mergeCell ref="D303:J305"/>
    <mergeCell ref="M303:Q305"/>
    <mergeCell ref="T303:X305"/>
    <mergeCell ref="Y303:Y305"/>
    <mergeCell ref="AB303:AF305"/>
    <mergeCell ref="D306:J308"/>
    <mergeCell ref="M306:Q308"/>
    <mergeCell ref="T306:X308"/>
    <mergeCell ref="Y306:Y308"/>
    <mergeCell ref="AB306:AF308"/>
    <mergeCell ref="D297:J299"/>
    <mergeCell ref="M297:Q299"/>
    <mergeCell ref="T297:X299"/>
    <mergeCell ref="Y297:Y299"/>
    <mergeCell ref="AB297:AF299"/>
    <mergeCell ref="D300:J302"/>
    <mergeCell ref="M300:Q302"/>
    <mergeCell ref="T300:X302"/>
    <mergeCell ref="Y300:Y302"/>
    <mergeCell ref="AB300:AF302"/>
    <mergeCell ref="D291:J293"/>
    <mergeCell ref="M291:Q293"/>
    <mergeCell ref="T291:X293"/>
    <mergeCell ref="Y291:Y293"/>
    <mergeCell ref="AB291:AF293"/>
    <mergeCell ref="D294:J296"/>
    <mergeCell ref="M294:Q296"/>
    <mergeCell ref="T294:X296"/>
    <mergeCell ref="Y294:Y296"/>
    <mergeCell ref="AB294:AF296"/>
    <mergeCell ref="D285:J287"/>
    <mergeCell ref="M285:Q287"/>
    <mergeCell ref="T285:X287"/>
    <mergeCell ref="Y285:Y287"/>
    <mergeCell ref="AB285:AF287"/>
    <mergeCell ref="D288:J290"/>
    <mergeCell ref="M288:Q290"/>
    <mergeCell ref="T288:X290"/>
    <mergeCell ref="Y288:Y290"/>
    <mergeCell ref="AB288:AF290"/>
    <mergeCell ref="D279:J281"/>
    <mergeCell ref="M279:Q281"/>
    <mergeCell ref="T279:X281"/>
    <mergeCell ref="Y279:Y281"/>
    <mergeCell ref="AB279:AF281"/>
    <mergeCell ref="D282:J284"/>
    <mergeCell ref="M282:Q284"/>
    <mergeCell ref="T282:X284"/>
    <mergeCell ref="Y282:Y284"/>
    <mergeCell ref="AB282:AF284"/>
    <mergeCell ref="D273:J275"/>
    <mergeCell ref="M273:Q275"/>
    <mergeCell ref="T273:X275"/>
    <mergeCell ref="Y273:Y275"/>
    <mergeCell ref="AB273:AF275"/>
    <mergeCell ref="D276:J278"/>
    <mergeCell ref="M276:Q278"/>
    <mergeCell ref="T276:X278"/>
    <mergeCell ref="Y276:Y278"/>
    <mergeCell ref="AB276:AF278"/>
    <mergeCell ref="D267:J269"/>
    <mergeCell ref="M267:Q269"/>
    <mergeCell ref="T267:X269"/>
    <mergeCell ref="Y267:Y269"/>
    <mergeCell ref="AB267:AF269"/>
    <mergeCell ref="D270:J272"/>
    <mergeCell ref="M270:Q272"/>
    <mergeCell ref="T270:X272"/>
    <mergeCell ref="Y270:Y272"/>
    <mergeCell ref="AB270:AF272"/>
    <mergeCell ref="D261:J263"/>
    <mergeCell ref="M261:Q263"/>
    <mergeCell ref="T261:X263"/>
    <mergeCell ref="Y261:Y263"/>
    <mergeCell ref="AB261:AF263"/>
    <mergeCell ref="D264:J266"/>
    <mergeCell ref="M264:Q266"/>
    <mergeCell ref="T264:X266"/>
    <mergeCell ref="Y264:Y266"/>
    <mergeCell ref="AB264:AF266"/>
    <mergeCell ref="D255:J257"/>
    <mergeCell ref="M255:Q257"/>
    <mergeCell ref="T255:X257"/>
    <mergeCell ref="Y255:Y257"/>
    <mergeCell ref="AB255:AF257"/>
    <mergeCell ref="D258:J260"/>
    <mergeCell ref="M258:Q260"/>
    <mergeCell ref="T258:X260"/>
    <mergeCell ref="Y258:Y260"/>
    <mergeCell ref="AB258:AF260"/>
    <mergeCell ref="D249:J251"/>
    <mergeCell ref="M249:Q251"/>
    <mergeCell ref="T249:X251"/>
    <mergeCell ref="Y249:Y251"/>
    <mergeCell ref="AB249:AF251"/>
    <mergeCell ref="D252:J254"/>
    <mergeCell ref="M252:Q254"/>
    <mergeCell ref="T252:X254"/>
    <mergeCell ref="Y252:Y254"/>
    <mergeCell ref="AB252:AF254"/>
    <mergeCell ref="D243:J245"/>
    <mergeCell ref="M243:Q245"/>
    <mergeCell ref="T243:X245"/>
    <mergeCell ref="Y243:Y245"/>
    <mergeCell ref="AB243:AF245"/>
    <mergeCell ref="D246:J248"/>
    <mergeCell ref="M246:Q248"/>
    <mergeCell ref="T246:X248"/>
    <mergeCell ref="Y246:Y248"/>
    <mergeCell ref="AB246:AF248"/>
    <mergeCell ref="D237:J239"/>
    <mergeCell ref="M237:Q239"/>
    <mergeCell ref="T237:X239"/>
    <mergeCell ref="Y237:Y239"/>
    <mergeCell ref="AB237:AF239"/>
    <mergeCell ref="D240:J242"/>
    <mergeCell ref="M240:Q242"/>
    <mergeCell ref="T240:X242"/>
    <mergeCell ref="Y240:Y242"/>
    <mergeCell ref="AB240:AF242"/>
    <mergeCell ref="D231:J233"/>
    <mergeCell ref="M231:Q233"/>
    <mergeCell ref="T231:X233"/>
    <mergeCell ref="Y231:Y233"/>
    <mergeCell ref="AB231:AF233"/>
    <mergeCell ref="D234:J236"/>
    <mergeCell ref="M234:Q236"/>
    <mergeCell ref="T234:X236"/>
    <mergeCell ref="Y234:Y236"/>
    <mergeCell ref="AB234:AF236"/>
    <mergeCell ref="D225:J227"/>
    <mergeCell ref="M225:Q227"/>
    <mergeCell ref="T225:X227"/>
    <mergeCell ref="Y225:Y227"/>
    <mergeCell ref="AB225:AF227"/>
    <mergeCell ref="D228:J230"/>
    <mergeCell ref="M228:Q230"/>
    <mergeCell ref="T228:X230"/>
    <mergeCell ref="Y228:Y230"/>
    <mergeCell ref="AB228:AF230"/>
    <mergeCell ref="D219:J221"/>
    <mergeCell ref="M219:Q221"/>
    <mergeCell ref="T219:X221"/>
    <mergeCell ref="Y219:Y221"/>
    <mergeCell ref="AB219:AF221"/>
    <mergeCell ref="D222:J224"/>
    <mergeCell ref="M222:Q224"/>
    <mergeCell ref="T222:X224"/>
    <mergeCell ref="Y222:Y224"/>
    <mergeCell ref="AB222:AF224"/>
    <mergeCell ref="D213:J215"/>
    <mergeCell ref="M213:Q215"/>
    <mergeCell ref="T213:X215"/>
    <mergeCell ref="Y213:Y215"/>
    <mergeCell ref="AB213:AF215"/>
    <mergeCell ref="D216:J218"/>
    <mergeCell ref="M216:Q218"/>
    <mergeCell ref="T216:X218"/>
    <mergeCell ref="Y216:Y218"/>
    <mergeCell ref="AB216:AF218"/>
    <mergeCell ref="D207:J209"/>
    <mergeCell ref="M207:Q209"/>
    <mergeCell ref="T207:X209"/>
    <mergeCell ref="Y207:Y209"/>
    <mergeCell ref="AB207:AF209"/>
    <mergeCell ref="D210:J212"/>
    <mergeCell ref="M210:Q212"/>
    <mergeCell ref="T210:X212"/>
    <mergeCell ref="Y210:Y212"/>
    <mergeCell ref="AB210:AF212"/>
    <mergeCell ref="D201:J203"/>
    <mergeCell ref="M201:Q203"/>
    <mergeCell ref="T201:X203"/>
    <mergeCell ref="Y201:Y203"/>
    <mergeCell ref="AB201:AF203"/>
    <mergeCell ref="D204:J206"/>
    <mergeCell ref="M204:Q206"/>
    <mergeCell ref="T204:X206"/>
    <mergeCell ref="Y204:Y206"/>
    <mergeCell ref="AB204:AF206"/>
    <mergeCell ref="D195:J197"/>
    <mergeCell ref="M195:Q197"/>
    <mergeCell ref="T195:X197"/>
    <mergeCell ref="Y195:Y197"/>
    <mergeCell ref="AB195:AF197"/>
    <mergeCell ref="D198:J200"/>
    <mergeCell ref="M198:Q200"/>
    <mergeCell ref="T198:X200"/>
    <mergeCell ref="Y198:Y200"/>
    <mergeCell ref="AB198:AF200"/>
    <mergeCell ref="D189:J191"/>
    <mergeCell ref="M189:Q191"/>
    <mergeCell ref="T189:X191"/>
    <mergeCell ref="Y189:Y191"/>
    <mergeCell ref="AB189:AF191"/>
    <mergeCell ref="D192:J194"/>
    <mergeCell ref="M192:Q194"/>
    <mergeCell ref="T192:X194"/>
    <mergeCell ref="Y192:Y194"/>
    <mergeCell ref="AB192:AF194"/>
    <mergeCell ref="D183:J185"/>
    <mergeCell ref="M183:Q185"/>
    <mergeCell ref="T183:X185"/>
    <mergeCell ref="Y183:Y185"/>
    <mergeCell ref="AB183:AF185"/>
    <mergeCell ref="D186:J188"/>
    <mergeCell ref="M186:Q188"/>
    <mergeCell ref="T186:X188"/>
    <mergeCell ref="Y186:Y188"/>
    <mergeCell ref="AB186:AF188"/>
    <mergeCell ref="D177:J179"/>
    <mergeCell ref="M177:Q179"/>
    <mergeCell ref="T177:X179"/>
    <mergeCell ref="Y177:Y179"/>
    <mergeCell ref="AB177:AF179"/>
    <mergeCell ref="D180:J182"/>
    <mergeCell ref="M180:Q182"/>
    <mergeCell ref="T180:X182"/>
    <mergeCell ref="Y180:Y182"/>
    <mergeCell ref="AB180:AF182"/>
    <mergeCell ref="D171:J173"/>
    <mergeCell ref="M171:Q173"/>
    <mergeCell ref="T171:X173"/>
    <mergeCell ref="Y171:Y173"/>
    <mergeCell ref="AB171:AF173"/>
    <mergeCell ref="D174:J176"/>
    <mergeCell ref="M174:Q176"/>
    <mergeCell ref="T174:X176"/>
    <mergeCell ref="Y174:Y176"/>
    <mergeCell ref="AB174:AF176"/>
    <mergeCell ref="D165:J167"/>
    <mergeCell ref="M165:Q167"/>
    <mergeCell ref="T165:X167"/>
    <mergeCell ref="Y165:Y167"/>
    <mergeCell ref="AB165:AF167"/>
    <mergeCell ref="D168:J170"/>
    <mergeCell ref="M168:Q170"/>
    <mergeCell ref="T168:X170"/>
    <mergeCell ref="Y168:Y170"/>
    <mergeCell ref="AB168:AF170"/>
    <mergeCell ref="D159:J161"/>
    <mergeCell ref="M159:Q161"/>
    <mergeCell ref="T159:X161"/>
    <mergeCell ref="Y159:Y161"/>
    <mergeCell ref="AB159:AF161"/>
    <mergeCell ref="D162:J164"/>
    <mergeCell ref="M162:Q164"/>
    <mergeCell ref="T162:X164"/>
    <mergeCell ref="Y162:Y164"/>
    <mergeCell ref="AB162:AF164"/>
    <mergeCell ref="D153:J155"/>
    <mergeCell ref="M153:Q155"/>
    <mergeCell ref="T153:X155"/>
    <mergeCell ref="Y153:Y155"/>
    <mergeCell ref="AB153:AF155"/>
    <mergeCell ref="D156:J158"/>
    <mergeCell ref="M156:Q158"/>
    <mergeCell ref="T156:X158"/>
    <mergeCell ref="Y156:Y158"/>
    <mergeCell ref="AB156:AF158"/>
    <mergeCell ref="D147:J149"/>
    <mergeCell ref="M147:Q149"/>
    <mergeCell ref="T147:X149"/>
    <mergeCell ref="Y147:Y149"/>
    <mergeCell ref="AB147:AF149"/>
    <mergeCell ref="D150:J152"/>
    <mergeCell ref="M150:Q152"/>
    <mergeCell ref="T150:X152"/>
    <mergeCell ref="Y150:Y152"/>
    <mergeCell ref="AB150:AF152"/>
    <mergeCell ref="D141:J143"/>
    <mergeCell ref="M141:Q143"/>
    <mergeCell ref="T141:X143"/>
    <mergeCell ref="Y141:Y143"/>
    <mergeCell ref="AB141:AF143"/>
    <mergeCell ref="D144:J146"/>
    <mergeCell ref="M144:Q146"/>
    <mergeCell ref="T144:X146"/>
    <mergeCell ref="Y144:Y146"/>
    <mergeCell ref="AB144:AF146"/>
    <mergeCell ref="D135:J137"/>
    <mergeCell ref="M135:Q137"/>
    <mergeCell ref="T135:X137"/>
    <mergeCell ref="Y135:Y137"/>
    <mergeCell ref="AB135:AF137"/>
    <mergeCell ref="D138:J140"/>
    <mergeCell ref="M138:Q140"/>
    <mergeCell ref="T138:X140"/>
    <mergeCell ref="Y138:Y140"/>
    <mergeCell ref="AB138:AF140"/>
    <mergeCell ref="D129:J131"/>
    <mergeCell ref="M129:Q131"/>
    <mergeCell ref="T129:X131"/>
    <mergeCell ref="Y129:Y131"/>
    <mergeCell ref="AB129:AF131"/>
    <mergeCell ref="D132:J134"/>
    <mergeCell ref="M132:Q134"/>
    <mergeCell ref="T132:X134"/>
    <mergeCell ref="Y132:Y134"/>
    <mergeCell ref="AB132:AF134"/>
    <mergeCell ref="D123:J125"/>
    <mergeCell ref="M123:Q125"/>
    <mergeCell ref="T123:X125"/>
    <mergeCell ref="Y123:Y125"/>
    <mergeCell ref="AB123:AF125"/>
    <mergeCell ref="D126:J128"/>
    <mergeCell ref="M126:Q128"/>
    <mergeCell ref="T126:X128"/>
    <mergeCell ref="Y126:Y128"/>
    <mergeCell ref="AB126:AF128"/>
    <mergeCell ref="D117:J119"/>
    <mergeCell ref="M117:Q119"/>
    <mergeCell ref="T117:X119"/>
    <mergeCell ref="Y117:Y119"/>
    <mergeCell ref="AB117:AF119"/>
    <mergeCell ref="D120:J122"/>
    <mergeCell ref="M120:Q122"/>
    <mergeCell ref="T120:X122"/>
    <mergeCell ref="Y120:Y122"/>
    <mergeCell ref="AB120:AF122"/>
    <mergeCell ref="D111:J113"/>
    <mergeCell ref="M111:Q113"/>
    <mergeCell ref="T111:X113"/>
    <mergeCell ref="Y111:Y113"/>
    <mergeCell ref="AB111:AF113"/>
    <mergeCell ref="D114:J116"/>
    <mergeCell ref="M114:Q116"/>
    <mergeCell ref="T114:X116"/>
    <mergeCell ref="Y114:Y116"/>
    <mergeCell ref="AB114:AF116"/>
    <mergeCell ref="D105:J107"/>
    <mergeCell ref="M105:Q107"/>
    <mergeCell ref="T105:X107"/>
    <mergeCell ref="Y105:Y107"/>
    <mergeCell ref="AB105:AF107"/>
    <mergeCell ref="D108:J110"/>
    <mergeCell ref="M108:Q110"/>
    <mergeCell ref="T108:X110"/>
    <mergeCell ref="Y108:Y110"/>
    <mergeCell ref="AB108:AF110"/>
    <mergeCell ref="D99:J101"/>
    <mergeCell ref="M99:Q101"/>
    <mergeCell ref="T99:X101"/>
    <mergeCell ref="Y99:Y101"/>
    <mergeCell ref="AB99:AF101"/>
    <mergeCell ref="D102:J104"/>
    <mergeCell ref="M102:Q104"/>
    <mergeCell ref="T102:X104"/>
    <mergeCell ref="Y102:Y104"/>
    <mergeCell ref="AB102:AF104"/>
    <mergeCell ref="D93:J95"/>
    <mergeCell ref="M93:Q95"/>
    <mergeCell ref="T93:X95"/>
    <mergeCell ref="Y93:Y95"/>
    <mergeCell ref="AB93:AF95"/>
    <mergeCell ref="D96:J98"/>
    <mergeCell ref="M96:Q98"/>
    <mergeCell ref="T96:X98"/>
    <mergeCell ref="Y96:Y98"/>
    <mergeCell ref="AB96:AF98"/>
    <mergeCell ref="D87:J89"/>
    <mergeCell ref="M87:Q89"/>
    <mergeCell ref="T87:X89"/>
    <mergeCell ref="Y87:Y89"/>
    <mergeCell ref="AB87:AF89"/>
    <mergeCell ref="D90:J92"/>
    <mergeCell ref="M90:Q92"/>
    <mergeCell ref="T90:X92"/>
    <mergeCell ref="Y90:Y92"/>
    <mergeCell ref="AB90:AF92"/>
    <mergeCell ref="D81:J83"/>
    <mergeCell ref="M81:Q83"/>
    <mergeCell ref="T81:X83"/>
    <mergeCell ref="Y81:Y83"/>
    <mergeCell ref="AB81:AF83"/>
    <mergeCell ref="D84:J86"/>
    <mergeCell ref="M84:Q86"/>
    <mergeCell ref="T84:X86"/>
    <mergeCell ref="Y84:Y86"/>
    <mergeCell ref="AB84:AF86"/>
    <mergeCell ref="D75:J77"/>
    <mergeCell ref="M75:Q77"/>
    <mergeCell ref="T75:X77"/>
    <mergeCell ref="Y75:Y77"/>
    <mergeCell ref="AB75:AF77"/>
    <mergeCell ref="D78:J80"/>
    <mergeCell ref="M78:Q80"/>
    <mergeCell ref="T78:X80"/>
    <mergeCell ref="Y78:Y80"/>
    <mergeCell ref="AB78:AF80"/>
    <mergeCell ref="D69:J71"/>
    <mergeCell ref="M69:Q71"/>
    <mergeCell ref="T69:X71"/>
    <mergeCell ref="Y69:Y71"/>
    <mergeCell ref="AB69:AF71"/>
    <mergeCell ref="D72:J74"/>
    <mergeCell ref="M72:Q74"/>
    <mergeCell ref="T72:X74"/>
    <mergeCell ref="Y72:Y74"/>
    <mergeCell ref="AB72:AF74"/>
    <mergeCell ref="D63:J65"/>
    <mergeCell ref="M63:Q65"/>
    <mergeCell ref="T63:X65"/>
    <mergeCell ref="Y63:Y65"/>
    <mergeCell ref="AB63:AF65"/>
    <mergeCell ref="D66:J68"/>
    <mergeCell ref="M66:Q68"/>
    <mergeCell ref="T66:X68"/>
    <mergeCell ref="Y66:Y68"/>
    <mergeCell ref="AB66:AF68"/>
    <mergeCell ref="D57:J59"/>
    <mergeCell ref="M57:Q59"/>
    <mergeCell ref="T57:X59"/>
    <mergeCell ref="Y57:Y59"/>
    <mergeCell ref="AB57:AF59"/>
    <mergeCell ref="D60:J62"/>
    <mergeCell ref="M60:Q62"/>
    <mergeCell ref="T60:X62"/>
    <mergeCell ref="Y60:Y62"/>
    <mergeCell ref="AB60:AF62"/>
    <mergeCell ref="D51:J53"/>
    <mergeCell ref="M51:Q53"/>
    <mergeCell ref="T51:X53"/>
    <mergeCell ref="Y51:Y53"/>
    <mergeCell ref="AB51:AF53"/>
    <mergeCell ref="D54:J56"/>
    <mergeCell ref="M54:Q56"/>
    <mergeCell ref="T54:X56"/>
    <mergeCell ref="Y54:Y56"/>
    <mergeCell ref="AB54:AF56"/>
    <mergeCell ref="D45:J47"/>
    <mergeCell ref="M45:Q47"/>
    <mergeCell ref="T45:X47"/>
    <mergeCell ref="Y45:Y47"/>
    <mergeCell ref="AB45:AF47"/>
    <mergeCell ref="D48:J50"/>
    <mergeCell ref="M48:Q50"/>
    <mergeCell ref="T48:X50"/>
    <mergeCell ref="Y48:Y50"/>
    <mergeCell ref="AB48:AF50"/>
    <mergeCell ref="D39:J41"/>
    <mergeCell ref="M39:Q41"/>
    <mergeCell ref="T39:X41"/>
    <mergeCell ref="Y39:Y41"/>
    <mergeCell ref="AB39:AF41"/>
    <mergeCell ref="D42:J44"/>
    <mergeCell ref="M42:Q44"/>
    <mergeCell ref="T42:X44"/>
    <mergeCell ref="Y42:Y44"/>
    <mergeCell ref="AB42:AF44"/>
    <mergeCell ref="D33:J35"/>
    <mergeCell ref="M33:Q35"/>
    <mergeCell ref="T33:X35"/>
    <mergeCell ref="Y33:Y35"/>
    <mergeCell ref="AB33:AF35"/>
    <mergeCell ref="D36:J38"/>
    <mergeCell ref="M36:Q38"/>
    <mergeCell ref="T36:X38"/>
    <mergeCell ref="Y36:Y38"/>
    <mergeCell ref="AB36:AF38"/>
    <mergeCell ref="D27:J29"/>
    <mergeCell ref="M27:Q29"/>
    <mergeCell ref="T27:X29"/>
    <mergeCell ref="Y27:Y29"/>
    <mergeCell ref="AB27:AF29"/>
    <mergeCell ref="D30:J32"/>
    <mergeCell ref="M30:Q32"/>
    <mergeCell ref="T30:X32"/>
    <mergeCell ref="Y30:Y32"/>
    <mergeCell ref="AB30:AF32"/>
    <mergeCell ref="D21:J23"/>
    <mergeCell ref="M21:Q23"/>
    <mergeCell ref="T21:X23"/>
    <mergeCell ref="Y21:Y23"/>
    <mergeCell ref="AB21:AF23"/>
    <mergeCell ref="D24:J26"/>
    <mergeCell ref="M24:Q26"/>
    <mergeCell ref="T24:X26"/>
    <mergeCell ref="Y24:Y26"/>
    <mergeCell ref="AB24:AF26"/>
    <mergeCell ref="D15:J17"/>
    <mergeCell ref="M15:Q17"/>
    <mergeCell ref="T15:X17"/>
    <mergeCell ref="Y15:Y17"/>
    <mergeCell ref="AB15:AF17"/>
    <mergeCell ref="D18:J20"/>
    <mergeCell ref="M18:Q20"/>
    <mergeCell ref="T18:X20"/>
    <mergeCell ref="Y18:Y20"/>
    <mergeCell ref="AB18:AF20"/>
    <mergeCell ref="D9:J11"/>
    <mergeCell ref="M9:Q11"/>
    <mergeCell ref="T9:X11"/>
    <mergeCell ref="Y9:Y11"/>
    <mergeCell ref="AB9:AF11"/>
    <mergeCell ref="D12:J14"/>
    <mergeCell ref="M12:Q14"/>
    <mergeCell ref="T12:X14"/>
    <mergeCell ref="Y12:Y14"/>
    <mergeCell ref="AB12:AF14"/>
    <mergeCell ref="D3:J5"/>
    <mergeCell ref="M3:Q5"/>
    <mergeCell ref="T3:X5"/>
    <mergeCell ref="Y3:Y5"/>
    <mergeCell ref="AB3:AF5"/>
    <mergeCell ref="D6:J8"/>
    <mergeCell ref="M6:Q8"/>
    <mergeCell ref="T6:X8"/>
    <mergeCell ref="Y6:Y8"/>
    <mergeCell ref="AB6:AF8"/>
  </mergeCells>
  <conditionalFormatting sqref="B3 B6 B9 B12 B15 B18 B21 B24 B27 B30 B33 B36 B39 B42 B45 B48 B51 B54 B57 B60 B63 B66 B69 B72 B75 B78 B81 B84 B87 B90 B93 B96 B99 B102 B105 B108 B111 B114 B117 B120 B123 B126 B129 B132 B135 B138 B141 B144 B147 B150 B153 B156 B159 B162 B165 B168 B171 B174 B177 B180">
    <cfRule type="containsText" dxfId="84" priority="65" operator="containsText" text="CFA"/>
    <cfRule type="containsText" dxfId="83" priority="66" operator="containsText" text="Professionnel"/>
  </conditionalFormatting>
  <conditionalFormatting sqref="B183">
    <cfRule type="containsText" dxfId="82" priority="64" operator="containsText" text="Professionnel"/>
    <cfRule type="containsText" dxfId="81" priority="63" operator="containsText" text="CFA"/>
  </conditionalFormatting>
  <conditionalFormatting sqref="B186">
    <cfRule type="containsText" dxfId="80" priority="62" operator="containsText" text="Professionnel"/>
    <cfRule type="containsText" dxfId="79" priority="61" operator="containsText" text="CFA"/>
  </conditionalFormatting>
  <conditionalFormatting sqref="B189">
    <cfRule type="containsText" dxfId="78" priority="60" operator="containsText" text="Professionnel"/>
    <cfRule type="containsText" dxfId="77" priority="59" operator="containsText" text="CFA"/>
  </conditionalFormatting>
  <conditionalFormatting sqref="B192">
    <cfRule type="containsText" dxfId="76" priority="58" operator="containsText" text="Professionnel"/>
    <cfRule type="containsText" dxfId="75" priority="57" operator="containsText" text="CFA"/>
  </conditionalFormatting>
  <conditionalFormatting sqref="B195">
    <cfRule type="containsText" dxfId="74" priority="56" operator="containsText" text="Professionnel"/>
    <cfRule type="containsText" dxfId="73" priority="55" operator="containsText" text="CFA"/>
  </conditionalFormatting>
  <conditionalFormatting sqref="B198">
    <cfRule type="containsText" dxfId="72" priority="54" operator="containsText" text="Professionnel"/>
    <cfRule type="containsText" dxfId="71" priority="53" operator="containsText" text="CFA"/>
  </conditionalFormatting>
  <conditionalFormatting sqref="B201">
    <cfRule type="containsText" dxfId="70" priority="52" operator="containsText" text="Professionnel"/>
    <cfRule type="containsText" dxfId="69" priority="51" operator="containsText" text="CFA"/>
  </conditionalFormatting>
  <conditionalFormatting sqref="B204">
    <cfRule type="containsText" dxfId="68" priority="50" operator="containsText" text="Professionnel"/>
    <cfRule type="containsText" dxfId="67" priority="49" operator="containsText" text="CFA"/>
  </conditionalFormatting>
  <conditionalFormatting sqref="B207">
    <cfRule type="containsText" dxfId="66" priority="48" operator="containsText" text="Professionnel"/>
    <cfRule type="containsText" dxfId="65" priority="47" operator="containsText" text="CFA"/>
  </conditionalFormatting>
  <conditionalFormatting sqref="B210">
    <cfRule type="containsText" dxfId="64" priority="46" operator="containsText" text="Professionnel"/>
    <cfRule type="containsText" dxfId="63" priority="45" operator="containsText" text="CFA"/>
  </conditionalFormatting>
  <conditionalFormatting sqref="B213">
    <cfRule type="containsText" dxfId="62" priority="43" operator="containsText" text="CFA"/>
    <cfRule type="containsText" dxfId="61" priority="44" operator="containsText" text="Professionnel"/>
  </conditionalFormatting>
  <conditionalFormatting sqref="B216">
    <cfRule type="containsText" dxfId="60" priority="42" operator="containsText" text="Professionnel"/>
    <cfRule type="containsText" dxfId="59" priority="41" operator="containsText" text="CFA"/>
  </conditionalFormatting>
  <conditionalFormatting sqref="B219">
    <cfRule type="containsText" dxfId="58" priority="40" operator="containsText" text="Professionnel"/>
    <cfRule type="containsText" dxfId="57" priority="39" operator="containsText" text="CFA"/>
  </conditionalFormatting>
  <conditionalFormatting sqref="B222">
    <cfRule type="containsText" dxfId="56" priority="38" operator="containsText" text="Professionnel"/>
    <cfRule type="containsText" dxfId="55" priority="37" operator="containsText" text="CFA"/>
  </conditionalFormatting>
  <conditionalFormatting sqref="B225">
    <cfRule type="containsText" dxfId="54" priority="35" operator="containsText" text="CFA"/>
    <cfRule type="containsText" dxfId="53" priority="36" operator="containsText" text="Professionnel"/>
  </conditionalFormatting>
  <conditionalFormatting sqref="B228 B231 B234 B237 B240 B243 B246 B249 B252 B255 B258 B261 B264 B267 B270 B273 B276 B279 B282 B285 B288 B291 B294 B297 B300 B303 B306 B309 B312 B315 B318 B321 B324 B327 B330 B333 B336 B339 B342 B345 B348 B351 B354 B357 B360 B363 B366 B369 B372 B375 B378 B381 B384 B387 B390 B393 B396 B399 B402 B405">
    <cfRule type="containsText" dxfId="52" priority="34" operator="containsText" text="Professionnel"/>
    <cfRule type="containsText" dxfId="51" priority="33" operator="containsText" text="CFA"/>
  </conditionalFormatting>
  <conditionalFormatting sqref="B408">
    <cfRule type="containsText" dxfId="50" priority="32" operator="containsText" text="Professionnel"/>
    <cfRule type="containsText" dxfId="49" priority="31" operator="containsText" text="CFA"/>
  </conditionalFormatting>
  <conditionalFormatting sqref="B411">
    <cfRule type="containsText" dxfId="48" priority="30" operator="containsText" text="Professionnel"/>
    <cfRule type="containsText" dxfId="47" priority="29" operator="containsText" text="CFA"/>
  </conditionalFormatting>
  <conditionalFormatting sqref="B414">
    <cfRule type="containsText" dxfId="46" priority="27" operator="containsText" text="CFA"/>
    <cfRule type="containsText" dxfId="45" priority="28" operator="containsText" text="Professionnel"/>
  </conditionalFormatting>
  <conditionalFormatting sqref="B417">
    <cfRule type="containsText" dxfId="44" priority="26" operator="containsText" text="Professionnel"/>
    <cfRule type="containsText" dxfId="43" priority="25" operator="containsText" text="CFA"/>
  </conditionalFormatting>
  <conditionalFormatting sqref="B420">
    <cfRule type="containsText" dxfId="42" priority="24" operator="containsText" text="Professionnel"/>
    <cfRule type="containsText" dxfId="41" priority="23" operator="containsText" text="CFA"/>
  </conditionalFormatting>
  <conditionalFormatting sqref="B423">
    <cfRule type="containsText" dxfId="40" priority="22" operator="containsText" text="Professionnel"/>
    <cfRule type="containsText" dxfId="39" priority="21" operator="containsText" text="CFA"/>
  </conditionalFormatting>
  <conditionalFormatting sqref="B426">
    <cfRule type="containsText" dxfId="38" priority="19" operator="containsText" text="CFA"/>
    <cfRule type="containsText" dxfId="37" priority="20" operator="containsText" text="Professionnel"/>
  </conditionalFormatting>
  <conditionalFormatting sqref="B429">
    <cfRule type="containsText" dxfId="36" priority="18" operator="containsText" text="Professionnel"/>
    <cfRule type="containsText" dxfId="35" priority="17" operator="containsText" text="CFA"/>
  </conditionalFormatting>
  <conditionalFormatting sqref="B432">
    <cfRule type="containsText" dxfId="34" priority="16" operator="containsText" text="Professionnel"/>
    <cfRule type="containsText" dxfId="33" priority="15" operator="containsText" text="CFA"/>
  </conditionalFormatting>
  <conditionalFormatting sqref="B435">
    <cfRule type="containsText" dxfId="32" priority="14" operator="containsText" text="Professionnel"/>
    <cfRule type="containsText" dxfId="31" priority="13" operator="containsText" text="CFA"/>
  </conditionalFormatting>
  <conditionalFormatting sqref="B438">
    <cfRule type="containsText" dxfId="30" priority="11" operator="containsText" text="CFA"/>
    <cfRule type="containsText" dxfId="29" priority="12" operator="containsText" text="Professionnel"/>
  </conditionalFormatting>
  <conditionalFormatting sqref="B441">
    <cfRule type="containsText" dxfId="28" priority="10" operator="containsText" text="Professionnel"/>
    <cfRule type="containsText" dxfId="27" priority="9" operator="containsText" text="CFA"/>
  </conditionalFormatting>
  <conditionalFormatting sqref="B444">
    <cfRule type="containsText" dxfId="26" priority="8" operator="containsText" text="Professionnel"/>
    <cfRule type="containsText" dxfId="25" priority="7" operator="containsText" text="CFA"/>
  </conditionalFormatting>
  <conditionalFormatting sqref="B447">
    <cfRule type="containsText" dxfId="24" priority="6" operator="containsText" text="Professionnel"/>
    <cfRule type="containsText" dxfId="23" priority="5" operator="containsText" text="CFA"/>
  </conditionalFormatting>
  <conditionalFormatting sqref="B450">
    <cfRule type="containsText" dxfId="22" priority="2" operator="containsText" text="Professionnel"/>
    <cfRule type="containsText" dxfId="21" priority="1" operator="containsText" text="CFA"/>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1"/>
  <sheetViews>
    <sheetView showGridLines="0" workbookViewId="0"/>
  </sheetViews>
  <sheetFormatPr baseColWidth="10" defaultColWidth="9" defaultRowHeight="15" x14ac:dyDescent="0.25"/>
  <cols>
    <col min="1" max="1" width="8" customWidth="1"/>
    <col min="2" max="6" width="28" customWidth="1"/>
  </cols>
  <sheetData>
    <row r="1" spans="1:6" ht="21" customHeight="1" x14ac:dyDescent="0.25">
      <c r="A1" s="17" t="s">
        <v>15</v>
      </c>
      <c r="B1" s="18" t="s">
        <v>846</v>
      </c>
      <c r="C1" s="18" t="s">
        <v>847</v>
      </c>
      <c r="D1" s="18" t="s">
        <v>848</v>
      </c>
      <c r="E1" s="18" t="s">
        <v>849</v>
      </c>
      <c r="F1" s="19" t="s">
        <v>850</v>
      </c>
    </row>
    <row r="2" spans="1:6" ht="24" customHeight="1" x14ac:dyDescent="0.25">
      <c r="A2" s="15">
        <v>1</v>
      </c>
      <c r="B2" s="10" t="s">
        <v>1043</v>
      </c>
      <c r="C2" s="10" t="s">
        <v>1263</v>
      </c>
      <c r="D2" s="10" t="s">
        <v>1140</v>
      </c>
      <c r="E2" s="10" t="s">
        <v>910</v>
      </c>
      <c r="F2" s="5" t="s">
        <v>940</v>
      </c>
    </row>
    <row r="3" spans="1:6" ht="24" customHeight="1" x14ac:dyDescent="0.25">
      <c r="A3" s="15">
        <v>2</v>
      </c>
      <c r="B3" s="11" t="s">
        <v>1100</v>
      </c>
      <c r="C3" s="11" t="s">
        <v>1368</v>
      </c>
      <c r="D3" s="11" t="s">
        <v>910</v>
      </c>
      <c r="E3" s="11" t="s">
        <v>869</v>
      </c>
      <c r="F3" s="7" t="s">
        <v>918</v>
      </c>
    </row>
    <row r="4" spans="1:6" ht="24" customHeight="1" x14ac:dyDescent="0.25">
      <c r="A4" s="15">
        <v>3</v>
      </c>
      <c r="B4" s="11" t="s">
        <v>1112</v>
      </c>
      <c r="C4" s="11" t="s">
        <v>910</v>
      </c>
      <c r="D4" s="11" t="s">
        <v>869</v>
      </c>
      <c r="E4" s="11" t="s">
        <v>918</v>
      </c>
      <c r="F4" s="7" t="s">
        <v>940</v>
      </c>
    </row>
    <row r="5" spans="1:6" ht="24" customHeight="1" x14ac:dyDescent="0.25">
      <c r="A5" s="15">
        <v>4</v>
      </c>
      <c r="B5" s="11" t="s">
        <v>1086</v>
      </c>
      <c r="C5" s="11" t="s">
        <v>910</v>
      </c>
      <c r="D5" s="11" t="s">
        <v>869</v>
      </c>
      <c r="E5" s="11" t="s">
        <v>918</v>
      </c>
      <c r="F5" s="7" t="s">
        <v>940</v>
      </c>
    </row>
    <row r="6" spans="1:6" ht="24" customHeight="1" x14ac:dyDescent="0.25">
      <c r="A6" s="15">
        <v>5</v>
      </c>
      <c r="B6" s="11" t="s">
        <v>910</v>
      </c>
      <c r="C6" s="11" t="s">
        <v>869</v>
      </c>
      <c r="D6" s="11" t="s">
        <v>918</v>
      </c>
      <c r="E6" s="11" t="s">
        <v>940</v>
      </c>
      <c r="F6" s="7" t="s">
        <v>1140</v>
      </c>
    </row>
    <row r="7" spans="1:6" ht="24" customHeight="1" x14ac:dyDescent="0.25">
      <c r="A7" s="15">
        <v>6</v>
      </c>
      <c r="B7" s="11" t="s">
        <v>1086</v>
      </c>
      <c r="C7" s="11" t="s">
        <v>1100</v>
      </c>
      <c r="D7" s="11" t="s">
        <v>1112</v>
      </c>
      <c r="E7" s="11" t="s">
        <v>1368</v>
      </c>
      <c r="F7" s="7" t="s">
        <v>869</v>
      </c>
    </row>
    <row r="8" spans="1:6" ht="24" customHeight="1" x14ac:dyDescent="0.25">
      <c r="A8" s="15">
        <v>7</v>
      </c>
      <c r="B8" s="11" t="s">
        <v>1368</v>
      </c>
      <c r="C8" s="11" t="s">
        <v>1245</v>
      </c>
      <c r="D8" s="11" t="s">
        <v>869</v>
      </c>
      <c r="E8" s="11" t="s">
        <v>910</v>
      </c>
      <c r="F8" s="7" t="s">
        <v>918</v>
      </c>
    </row>
    <row r="9" spans="1:6" ht="24" customHeight="1" x14ac:dyDescent="0.25">
      <c r="A9" s="15">
        <v>8</v>
      </c>
      <c r="B9" s="11" t="s">
        <v>1043</v>
      </c>
      <c r="C9" s="11" t="s">
        <v>960</v>
      </c>
      <c r="D9" s="11" t="s">
        <v>910</v>
      </c>
      <c r="E9" s="11" t="s">
        <v>940</v>
      </c>
      <c r="F9" s="7" t="s">
        <v>869</v>
      </c>
    </row>
    <row r="10" spans="1:6" ht="24" customHeight="1" x14ac:dyDescent="0.25">
      <c r="A10" s="15">
        <v>9</v>
      </c>
      <c r="B10" s="11" t="s">
        <v>910</v>
      </c>
      <c r="C10" s="11" t="s">
        <v>940</v>
      </c>
      <c r="D10" s="11" t="s">
        <v>869</v>
      </c>
      <c r="E10" s="11" t="s">
        <v>918</v>
      </c>
      <c r="F10" s="7" t="s">
        <v>1140</v>
      </c>
    </row>
    <row r="11" spans="1:6" ht="24" customHeight="1" x14ac:dyDescent="0.25">
      <c r="A11" s="15">
        <v>10</v>
      </c>
      <c r="B11" s="11" t="s">
        <v>1064</v>
      </c>
      <c r="C11" s="11" t="s">
        <v>1299</v>
      </c>
      <c r="D11" s="11" t="s">
        <v>910</v>
      </c>
      <c r="E11" s="11" t="s">
        <v>940</v>
      </c>
      <c r="F11" s="7" t="s">
        <v>869</v>
      </c>
    </row>
    <row r="12" spans="1:6" ht="24" customHeight="1" x14ac:dyDescent="0.25">
      <c r="A12" s="15">
        <v>11</v>
      </c>
      <c r="B12" s="11" t="s">
        <v>1064</v>
      </c>
      <c r="C12" s="11" t="s">
        <v>1299</v>
      </c>
      <c r="D12" s="11" t="s">
        <v>1313</v>
      </c>
      <c r="E12" s="11" t="s">
        <v>940</v>
      </c>
      <c r="F12" s="7" t="s">
        <v>869</v>
      </c>
    </row>
    <row r="13" spans="1:6" ht="24" customHeight="1" x14ac:dyDescent="0.25">
      <c r="A13" s="15">
        <v>12</v>
      </c>
      <c r="B13" s="11" t="s">
        <v>1043</v>
      </c>
      <c r="C13" s="11" t="s">
        <v>1064</v>
      </c>
      <c r="D13" s="11" t="s">
        <v>910</v>
      </c>
      <c r="E13" s="11" t="s">
        <v>940</v>
      </c>
      <c r="F13" s="7" t="s">
        <v>869</v>
      </c>
    </row>
    <row r="14" spans="1:6" ht="24" customHeight="1" x14ac:dyDescent="0.25">
      <c r="A14" s="15">
        <v>13</v>
      </c>
      <c r="B14" s="11" t="s">
        <v>1121</v>
      </c>
      <c r="C14" s="11" t="s">
        <v>869</v>
      </c>
      <c r="D14" s="11" t="s">
        <v>910</v>
      </c>
      <c r="E14" s="11" t="s">
        <v>918</v>
      </c>
      <c r="F14" s="7" t="s">
        <v>940</v>
      </c>
    </row>
    <row r="15" spans="1:6" ht="24" customHeight="1" x14ac:dyDescent="0.25">
      <c r="A15" s="15">
        <v>14</v>
      </c>
      <c r="B15" s="11" t="s">
        <v>1121</v>
      </c>
      <c r="C15" s="11" t="s">
        <v>1022</v>
      </c>
      <c r="D15" s="11" t="s">
        <v>1043</v>
      </c>
      <c r="E15" s="11" t="s">
        <v>869</v>
      </c>
      <c r="F15" s="7" t="s">
        <v>940</v>
      </c>
    </row>
    <row r="16" spans="1:6" ht="24" customHeight="1" x14ac:dyDescent="0.25">
      <c r="A16" s="15">
        <v>15</v>
      </c>
      <c r="B16" s="11" t="s">
        <v>910</v>
      </c>
      <c r="C16" s="11" t="s">
        <v>940</v>
      </c>
      <c r="D16" s="11" t="s">
        <v>869</v>
      </c>
      <c r="E16" s="11" t="s">
        <v>918</v>
      </c>
      <c r="F16" s="7" t="s">
        <v>1140</v>
      </c>
    </row>
    <row r="17" spans="1:6" ht="24" customHeight="1" x14ac:dyDescent="0.25">
      <c r="A17" s="15">
        <v>16</v>
      </c>
      <c r="B17" s="11" t="s">
        <v>1156</v>
      </c>
      <c r="C17" s="11" t="s">
        <v>918</v>
      </c>
      <c r="D17" s="11" t="s">
        <v>869</v>
      </c>
      <c r="E17" s="11" t="s">
        <v>910</v>
      </c>
      <c r="F17" s="7" t="s">
        <v>940</v>
      </c>
    </row>
    <row r="18" spans="1:6" ht="24" customHeight="1" x14ac:dyDescent="0.25">
      <c r="A18" s="15">
        <v>17</v>
      </c>
      <c r="B18" s="11" t="s">
        <v>1280</v>
      </c>
      <c r="C18" s="11" t="s">
        <v>910</v>
      </c>
      <c r="D18" s="11" t="s">
        <v>869</v>
      </c>
      <c r="E18" s="11" t="s">
        <v>918</v>
      </c>
      <c r="F18" s="7" t="s">
        <v>940</v>
      </c>
    </row>
    <row r="19" spans="1:6" ht="24" customHeight="1" x14ac:dyDescent="0.25">
      <c r="A19" s="15">
        <v>18</v>
      </c>
      <c r="B19" s="11" t="s">
        <v>1280</v>
      </c>
      <c r="C19" s="11" t="s">
        <v>910</v>
      </c>
      <c r="D19" s="11" t="s">
        <v>918</v>
      </c>
      <c r="E19" s="11" t="s">
        <v>1140</v>
      </c>
      <c r="F19" s="7" t="s">
        <v>869</v>
      </c>
    </row>
    <row r="20" spans="1:6" ht="24" customHeight="1" x14ac:dyDescent="0.25">
      <c r="A20" s="15">
        <v>19</v>
      </c>
      <c r="B20" s="11" t="s">
        <v>910</v>
      </c>
      <c r="C20" s="11" t="s">
        <v>869</v>
      </c>
      <c r="D20" s="11" t="s">
        <v>918</v>
      </c>
      <c r="E20" s="11" t="s">
        <v>940</v>
      </c>
      <c r="F20" s="7" t="s">
        <v>1140</v>
      </c>
    </row>
    <row r="21" spans="1:6" ht="24" customHeight="1" x14ac:dyDescent="0.25">
      <c r="A21" s="15">
        <v>20</v>
      </c>
      <c r="B21" s="11" t="s">
        <v>1280</v>
      </c>
      <c r="C21" s="11" t="s">
        <v>1140</v>
      </c>
      <c r="D21" s="11" t="s">
        <v>910</v>
      </c>
      <c r="E21" s="11" t="s">
        <v>890</v>
      </c>
      <c r="F21" s="7" t="s">
        <v>869</v>
      </c>
    </row>
    <row r="22" spans="1:6" ht="24" customHeight="1" x14ac:dyDescent="0.25">
      <c r="A22" s="15">
        <v>21</v>
      </c>
      <c r="B22" s="11" t="s">
        <v>981</v>
      </c>
      <c r="C22" s="11" t="s">
        <v>1175</v>
      </c>
      <c r="D22" s="11" t="s">
        <v>910</v>
      </c>
      <c r="E22" s="11" t="s">
        <v>869</v>
      </c>
      <c r="F22" s="7" t="s">
        <v>918</v>
      </c>
    </row>
    <row r="23" spans="1:6" ht="24" customHeight="1" x14ac:dyDescent="0.25">
      <c r="A23" s="15">
        <v>22</v>
      </c>
      <c r="B23" s="11" t="s">
        <v>1175</v>
      </c>
      <c r="C23" s="11" t="s">
        <v>981</v>
      </c>
      <c r="D23" s="11" t="s">
        <v>1003</v>
      </c>
      <c r="E23" s="11" t="s">
        <v>1140</v>
      </c>
      <c r="F23" s="7" t="s">
        <v>1210</v>
      </c>
    </row>
    <row r="24" spans="1:6" ht="24" customHeight="1" x14ac:dyDescent="0.25">
      <c r="A24" s="15">
        <v>23</v>
      </c>
      <c r="B24" s="11" t="s">
        <v>1140</v>
      </c>
      <c r="C24" s="11" t="s">
        <v>910</v>
      </c>
      <c r="D24" s="11" t="s">
        <v>869</v>
      </c>
      <c r="E24" s="11" t="s">
        <v>918</v>
      </c>
      <c r="F24" s="7" t="s">
        <v>940</v>
      </c>
    </row>
    <row r="25" spans="1:6" ht="24" customHeight="1" x14ac:dyDescent="0.25">
      <c r="A25" s="15">
        <v>24</v>
      </c>
      <c r="B25" s="11" t="s">
        <v>1368</v>
      </c>
      <c r="C25" s="11" t="s">
        <v>869</v>
      </c>
      <c r="D25" s="11" t="s">
        <v>910</v>
      </c>
      <c r="E25" s="11" t="s">
        <v>918</v>
      </c>
      <c r="F25" s="7" t="s">
        <v>940</v>
      </c>
    </row>
    <row r="26" spans="1:6" ht="24" customHeight="1" x14ac:dyDescent="0.25">
      <c r="A26" s="15">
        <v>25</v>
      </c>
      <c r="B26" s="11" t="s">
        <v>1086</v>
      </c>
      <c r="C26" s="11" t="s">
        <v>960</v>
      </c>
      <c r="D26" s="11" t="s">
        <v>1003</v>
      </c>
      <c r="E26" s="11" t="s">
        <v>910</v>
      </c>
      <c r="F26" s="7" t="s">
        <v>869</v>
      </c>
    </row>
    <row r="27" spans="1:6" ht="24" customHeight="1" x14ac:dyDescent="0.25">
      <c r="A27" s="15">
        <v>26</v>
      </c>
      <c r="B27" s="11" t="s">
        <v>1140</v>
      </c>
      <c r="C27" s="11" t="s">
        <v>910</v>
      </c>
      <c r="D27" s="11" t="s">
        <v>869</v>
      </c>
      <c r="E27" s="11" t="s">
        <v>918</v>
      </c>
      <c r="F27" s="7" t="s">
        <v>940</v>
      </c>
    </row>
    <row r="28" spans="1:6" ht="24" customHeight="1" x14ac:dyDescent="0.25">
      <c r="A28" s="15">
        <v>27</v>
      </c>
      <c r="B28" s="11" t="s">
        <v>910</v>
      </c>
      <c r="C28" s="11" t="s">
        <v>940</v>
      </c>
      <c r="D28" s="11" t="s">
        <v>869</v>
      </c>
      <c r="E28" s="11" t="s">
        <v>918</v>
      </c>
      <c r="F28" s="7" t="s">
        <v>1140</v>
      </c>
    </row>
    <row r="29" spans="1:6" ht="24" customHeight="1" x14ac:dyDescent="0.25">
      <c r="A29" s="15">
        <v>28</v>
      </c>
      <c r="B29" s="11" t="s">
        <v>1140</v>
      </c>
      <c r="C29" s="11" t="s">
        <v>918</v>
      </c>
      <c r="D29" s="11" t="s">
        <v>869</v>
      </c>
      <c r="E29" s="11" t="s">
        <v>910</v>
      </c>
      <c r="F29" s="7" t="s">
        <v>940</v>
      </c>
    </row>
    <row r="30" spans="1:6" ht="24" customHeight="1" x14ac:dyDescent="0.25">
      <c r="A30" s="15">
        <v>29</v>
      </c>
      <c r="B30" s="11" t="s">
        <v>1192</v>
      </c>
      <c r="C30" s="11" t="s">
        <v>910</v>
      </c>
      <c r="D30" s="11" t="s">
        <v>1331</v>
      </c>
      <c r="E30" s="11" t="s">
        <v>869</v>
      </c>
      <c r="F30" s="7" t="s">
        <v>918</v>
      </c>
    </row>
    <row r="31" spans="1:6" ht="24" customHeight="1" x14ac:dyDescent="0.25">
      <c r="A31" s="15">
        <v>30</v>
      </c>
      <c r="B31" s="11" t="s">
        <v>1022</v>
      </c>
      <c r="C31" s="11" t="s">
        <v>910</v>
      </c>
      <c r="D31" s="11" t="s">
        <v>869</v>
      </c>
      <c r="E31" s="11" t="s">
        <v>918</v>
      </c>
      <c r="F31" s="7" t="s">
        <v>940</v>
      </c>
    </row>
    <row r="32" spans="1:6" ht="24" customHeight="1" x14ac:dyDescent="0.25">
      <c r="A32" s="15">
        <v>31</v>
      </c>
      <c r="B32" s="11" t="s">
        <v>1022</v>
      </c>
      <c r="C32" s="11" t="s">
        <v>1043</v>
      </c>
      <c r="D32" s="11" t="s">
        <v>981</v>
      </c>
      <c r="E32" s="11" t="s">
        <v>1003</v>
      </c>
      <c r="F32" s="7" t="s">
        <v>1245</v>
      </c>
    </row>
    <row r="33" spans="1:6" ht="24" customHeight="1" x14ac:dyDescent="0.25">
      <c r="A33" s="15">
        <v>32</v>
      </c>
      <c r="B33" s="11" t="s">
        <v>1043</v>
      </c>
      <c r="C33" s="11" t="s">
        <v>960</v>
      </c>
      <c r="D33" s="11" t="s">
        <v>910</v>
      </c>
      <c r="E33" s="11" t="s">
        <v>940</v>
      </c>
      <c r="F33" s="7" t="s">
        <v>869</v>
      </c>
    </row>
    <row r="34" spans="1:6" ht="24" customHeight="1" x14ac:dyDescent="0.25">
      <c r="A34" s="15">
        <v>33</v>
      </c>
      <c r="B34" s="11" t="s">
        <v>1043</v>
      </c>
      <c r="C34" s="11" t="s">
        <v>960</v>
      </c>
      <c r="D34" s="11" t="s">
        <v>1263</v>
      </c>
      <c r="E34" s="11" t="s">
        <v>910</v>
      </c>
      <c r="F34" s="7" t="s">
        <v>940</v>
      </c>
    </row>
    <row r="35" spans="1:6" ht="24" customHeight="1" x14ac:dyDescent="0.25">
      <c r="A35" s="15">
        <v>34</v>
      </c>
      <c r="B35" s="11" t="s">
        <v>918</v>
      </c>
      <c r="C35" s="11" t="s">
        <v>910</v>
      </c>
      <c r="D35" s="11" t="s">
        <v>869</v>
      </c>
      <c r="E35" s="11" t="s">
        <v>940</v>
      </c>
      <c r="F35" s="7" t="s">
        <v>1140</v>
      </c>
    </row>
    <row r="36" spans="1:6" ht="24" customHeight="1" x14ac:dyDescent="0.25">
      <c r="A36" s="15">
        <v>35</v>
      </c>
      <c r="B36" s="11" t="s">
        <v>1210</v>
      </c>
      <c r="C36" s="11" t="s">
        <v>910</v>
      </c>
      <c r="D36" s="11" t="s">
        <v>869</v>
      </c>
      <c r="E36" s="11" t="s">
        <v>918</v>
      </c>
      <c r="F36" s="7" t="s">
        <v>940</v>
      </c>
    </row>
    <row r="37" spans="1:6" ht="24" customHeight="1" x14ac:dyDescent="0.25">
      <c r="A37" s="15">
        <v>36</v>
      </c>
      <c r="B37" s="11" t="s">
        <v>981</v>
      </c>
      <c r="C37" s="11" t="s">
        <v>960</v>
      </c>
      <c r="D37" s="11" t="s">
        <v>1003</v>
      </c>
      <c r="E37" s="11" t="s">
        <v>869</v>
      </c>
      <c r="F37" s="7" t="s">
        <v>940</v>
      </c>
    </row>
    <row r="38" spans="1:6" ht="24" customHeight="1" x14ac:dyDescent="0.25">
      <c r="A38" s="15">
        <v>37</v>
      </c>
      <c r="B38" s="11" t="s">
        <v>918</v>
      </c>
      <c r="C38" s="11" t="s">
        <v>910</v>
      </c>
      <c r="D38" s="11" t="s">
        <v>940</v>
      </c>
      <c r="E38" s="11" t="s">
        <v>869</v>
      </c>
      <c r="F38" s="7" t="s">
        <v>1140</v>
      </c>
    </row>
    <row r="39" spans="1:6" ht="24" customHeight="1" x14ac:dyDescent="0.25">
      <c r="A39" s="15">
        <v>38</v>
      </c>
      <c r="B39" s="11" t="s">
        <v>981</v>
      </c>
      <c r="C39" s="11" t="s">
        <v>869</v>
      </c>
      <c r="D39" s="11" t="s">
        <v>910</v>
      </c>
      <c r="E39" s="11" t="s">
        <v>918</v>
      </c>
      <c r="F39" s="7" t="s">
        <v>940</v>
      </c>
    </row>
    <row r="40" spans="1:6" ht="24" customHeight="1" x14ac:dyDescent="0.25">
      <c r="A40" s="15">
        <v>39</v>
      </c>
      <c r="B40" s="11" t="s">
        <v>981</v>
      </c>
      <c r="C40" s="11" t="s">
        <v>1003</v>
      </c>
      <c r="D40" s="11" t="s">
        <v>1192</v>
      </c>
      <c r="E40" s="11" t="s">
        <v>910</v>
      </c>
      <c r="F40" s="7" t="s">
        <v>869</v>
      </c>
    </row>
    <row r="41" spans="1:6" ht="24" customHeight="1" x14ac:dyDescent="0.25">
      <c r="A41" s="15">
        <v>40</v>
      </c>
      <c r="B41" s="11" t="s">
        <v>1003</v>
      </c>
      <c r="C41" s="11" t="s">
        <v>1280</v>
      </c>
      <c r="D41" s="11" t="s">
        <v>918</v>
      </c>
      <c r="E41" s="11" t="s">
        <v>910</v>
      </c>
      <c r="F41" s="7" t="s">
        <v>869</v>
      </c>
    </row>
    <row r="42" spans="1:6" ht="24" customHeight="1" x14ac:dyDescent="0.25">
      <c r="A42" s="15">
        <v>41</v>
      </c>
      <c r="B42" s="11" t="s">
        <v>1064</v>
      </c>
      <c r="C42" s="11" t="s">
        <v>960</v>
      </c>
      <c r="D42" s="11" t="s">
        <v>1299</v>
      </c>
      <c r="E42" s="11" t="s">
        <v>869</v>
      </c>
      <c r="F42" s="7" t="s">
        <v>910</v>
      </c>
    </row>
    <row r="43" spans="1:6" ht="24" customHeight="1" x14ac:dyDescent="0.25">
      <c r="A43" s="15">
        <v>42</v>
      </c>
      <c r="B43" s="11" t="s">
        <v>1192</v>
      </c>
      <c r="C43" s="11" t="s">
        <v>910</v>
      </c>
      <c r="D43" s="11" t="s">
        <v>869</v>
      </c>
      <c r="E43" s="11" t="s">
        <v>918</v>
      </c>
      <c r="F43" s="7" t="s">
        <v>940</v>
      </c>
    </row>
    <row r="44" spans="1:6" ht="24" customHeight="1" x14ac:dyDescent="0.25">
      <c r="A44" s="15">
        <v>43</v>
      </c>
      <c r="B44" s="11" t="s">
        <v>1140</v>
      </c>
      <c r="C44" s="11" t="s">
        <v>918</v>
      </c>
      <c r="D44" s="11" t="s">
        <v>910</v>
      </c>
      <c r="E44" s="11" t="s">
        <v>869</v>
      </c>
      <c r="F44" s="7" t="s">
        <v>940</v>
      </c>
    </row>
    <row r="45" spans="1:6" ht="24" customHeight="1" x14ac:dyDescent="0.25">
      <c r="A45" s="15">
        <v>44</v>
      </c>
      <c r="B45" s="11" t="s">
        <v>1043</v>
      </c>
      <c r="C45" s="11" t="s">
        <v>910</v>
      </c>
      <c r="D45" s="11" t="s">
        <v>940</v>
      </c>
      <c r="E45" s="11" t="s">
        <v>1313</v>
      </c>
      <c r="F45" s="7" t="s">
        <v>869</v>
      </c>
    </row>
    <row r="46" spans="1:6" ht="24" customHeight="1" x14ac:dyDescent="0.25">
      <c r="A46" s="15">
        <v>45</v>
      </c>
      <c r="B46" s="11" t="s">
        <v>981</v>
      </c>
      <c r="C46" s="11" t="s">
        <v>910</v>
      </c>
      <c r="D46" s="11" t="s">
        <v>869</v>
      </c>
      <c r="E46" s="11" t="s">
        <v>918</v>
      </c>
      <c r="F46" s="7" t="s">
        <v>940</v>
      </c>
    </row>
    <row r="47" spans="1:6" ht="24" customHeight="1" x14ac:dyDescent="0.25">
      <c r="A47" s="15">
        <v>46</v>
      </c>
      <c r="B47" s="11" t="s">
        <v>1121</v>
      </c>
      <c r="C47" s="11" t="s">
        <v>1022</v>
      </c>
      <c r="D47" s="11" t="s">
        <v>869</v>
      </c>
      <c r="E47" s="11" t="s">
        <v>910</v>
      </c>
      <c r="F47" s="7" t="s">
        <v>918</v>
      </c>
    </row>
    <row r="48" spans="1:6" ht="24" customHeight="1" x14ac:dyDescent="0.25">
      <c r="A48" s="15">
        <v>47</v>
      </c>
      <c r="B48" s="11" t="s">
        <v>1121</v>
      </c>
      <c r="C48" s="11" t="s">
        <v>869</v>
      </c>
      <c r="D48" s="11" t="s">
        <v>910</v>
      </c>
      <c r="E48" s="11" t="s">
        <v>918</v>
      </c>
      <c r="F48" s="7" t="s">
        <v>940</v>
      </c>
    </row>
    <row r="49" spans="1:6" ht="24" customHeight="1" x14ac:dyDescent="0.25">
      <c r="A49" s="15">
        <v>48</v>
      </c>
      <c r="B49" s="11" t="s">
        <v>1192</v>
      </c>
      <c r="C49" s="11" t="s">
        <v>940</v>
      </c>
      <c r="D49" s="11" t="s">
        <v>869</v>
      </c>
      <c r="E49" s="11" t="s">
        <v>910</v>
      </c>
      <c r="F49" s="7" t="s">
        <v>918</v>
      </c>
    </row>
    <row r="50" spans="1:6" ht="24" customHeight="1" x14ac:dyDescent="0.25">
      <c r="A50" s="15">
        <v>49</v>
      </c>
      <c r="B50" s="11" t="s">
        <v>910</v>
      </c>
      <c r="C50" s="11" t="s">
        <v>869</v>
      </c>
      <c r="D50" s="11" t="s">
        <v>918</v>
      </c>
      <c r="E50" s="11" t="s">
        <v>940</v>
      </c>
      <c r="F50" s="7" t="s">
        <v>1140</v>
      </c>
    </row>
    <row r="51" spans="1:6" ht="24" customHeight="1" x14ac:dyDescent="0.25">
      <c r="A51" s="15">
        <v>50</v>
      </c>
      <c r="B51" s="11" t="s">
        <v>1086</v>
      </c>
      <c r="C51" s="11" t="s">
        <v>981</v>
      </c>
      <c r="D51" s="11" t="s">
        <v>1003</v>
      </c>
      <c r="E51" s="11" t="s">
        <v>910</v>
      </c>
      <c r="F51" s="7" t="s">
        <v>1313</v>
      </c>
    </row>
    <row r="52" spans="1:6" ht="24" customHeight="1" x14ac:dyDescent="0.25">
      <c r="A52" s="15">
        <v>51</v>
      </c>
      <c r="B52" s="11" t="s">
        <v>1003</v>
      </c>
      <c r="C52" s="11" t="s">
        <v>981</v>
      </c>
      <c r="D52" s="11" t="s">
        <v>960</v>
      </c>
      <c r="E52" s="11" t="s">
        <v>940</v>
      </c>
      <c r="F52" s="7" t="s">
        <v>869</v>
      </c>
    </row>
    <row r="53" spans="1:6" ht="24" customHeight="1" x14ac:dyDescent="0.25">
      <c r="A53" s="15">
        <v>52</v>
      </c>
      <c r="B53" s="11" t="s">
        <v>1299</v>
      </c>
      <c r="C53" s="11" t="s">
        <v>1064</v>
      </c>
      <c r="D53" s="11" t="s">
        <v>1043</v>
      </c>
      <c r="E53" s="11" t="s">
        <v>1263</v>
      </c>
      <c r="F53" s="7" t="s">
        <v>869</v>
      </c>
    </row>
    <row r="54" spans="1:6" ht="24" customHeight="1" x14ac:dyDescent="0.25">
      <c r="A54" s="15">
        <v>53</v>
      </c>
      <c r="B54" s="11" t="s">
        <v>918</v>
      </c>
      <c r="C54" s="11" t="s">
        <v>910</v>
      </c>
      <c r="D54" s="11" t="s">
        <v>1140</v>
      </c>
      <c r="E54" s="11" t="s">
        <v>1003</v>
      </c>
      <c r="F54" s="7" t="s">
        <v>869</v>
      </c>
    </row>
    <row r="55" spans="1:6" ht="24" customHeight="1" x14ac:dyDescent="0.25">
      <c r="A55" s="15">
        <v>54</v>
      </c>
      <c r="B55" s="11" t="s">
        <v>1086</v>
      </c>
      <c r="C55" s="11" t="s">
        <v>1263</v>
      </c>
      <c r="D55" s="11" t="s">
        <v>960</v>
      </c>
      <c r="E55" s="11" t="s">
        <v>1064</v>
      </c>
      <c r="F55" s="7" t="s">
        <v>1245</v>
      </c>
    </row>
    <row r="56" spans="1:6" ht="24" customHeight="1" x14ac:dyDescent="0.25">
      <c r="A56" s="15">
        <v>55</v>
      </c>
      <c r="B56" s="11" t="s">
        <v>1280</v>
      </c>
      <c r="C56" s="11" t="s">
        <v>910</v>
      </c>
      <c r="D56" s="11" t="s">
        <v>890</v>
      </c>
      <c r="E56" s="11" t="s">
        <v>1313</v>
      </c>
      <c r="F56" s="7" t="s">
        <v>869</v>
      </c>
    </row>
    <row r="57" spans="1:6" ht="24" customHeight="1" x14ac:dyDescent="0.25">
      <c r="A57" s="15">
        <v>56</v>
      </c>
      <c r="B57" s="11" t="s">
        <v>1313</v>
      </c>
      <c r="C57" s="11" t="s">
        <v>910</v>
      </c>
      <c r="D57" s="11" t="s">
        <v>918</v>
      </c>
      <c r="E57" s="11" t="s">
        <v>960</v>
      </c>
      <c r="F57" s="7" t="s">
        <v>1299</v>
      </c>
    </row>
    <row r="58" spans="1:6" ht="24" customHeight="1" x14ac:dyDescent="0.25">
      <c r="A58" s="15">
        <v>57</v>
      </c>
      <c r="B58" s="11" t="s">
        <v>960</v>
      </c>
      <c r="C58" s="11" t="s">
        <v>1313</v>
      </c>
      <c r="D58" s="11" t="s">
        <v>869</v>
      </c>
      <c r="E58" s="11" t="s">
        <v>910</v>
      </c>
      <c r="F58" s="7" t="s">
        <v>918</v>
      </c>
    </row>
    <row r="59" spans="1:6" ht="24" customHeight="1" x14ac:dyDescent="0.25">
      <c r="A59" s="15">
        <v>58</v>
      </c>
      <c r="B59" s="11" t="s">
        <v>981</v>
      </c>
      <c r="C59" s="11" t="s">
        <v>918</v>
      </c>
      <c r="D59" s="11" t="s">
        <v>1331</v>
      </c>
      <c r="E59" s="11" t="s">
        <v>869</v>
      </c>
      <c r="F59" s="7" t="s">
        <v>910</v>
      </c>
    </row>
    <row r="60" spans="1:6" ht="24" customHeight="1" x14ac:dyDescent="0.25">
      <c r="A60" s="15">
        <v>59</v>
      </c>
      <c r="B60" s="11" t="s">
        <v>981</v>
      </c>
      <c r="C60" s="11" t="s">
        <v>910</v>
      </c>
      <c r="D60" s="11" t="s">
        <v>1313</v>
      </c>
      <c r="E60" s="11" t="s">
        <v>869</v>
      </c>
      <c r="F60" s="7" t="s">
        <v>918</v>
      </c>
    </row>
    <row r="61" spans="1:6" ht="24" customHeight="1" x14ac:dyDescent="0.25">
      <c r="A61" s="15">
        <v>60</v>
      </c>
      <c r="B61" s="11" t="s">
        <v>1156</v>
      </c>
      <c r="C61" s="11" t="s">
        <v>910</v>
      </c>
      <c r="D61" s="11" t="s">
        <v>869</v>
      </c>
      <c r="E61" s="11" t="s">
        <v>918</v>
      </c>
      <c r="F61" s="7" t="s">
        <v>940</v>
      </c>
    </row>
    <row r="62" spans="1:6" ht="24" customHeight="1" x14ac:dyDescent="0.25">
      <c r="A62" s="15">
        <v>61</v>
      </c>
      <c r="B62" s="11" t="s">
        <v>1156</v>
      </c>
      <c r="C62" s="11" t="s">
        <v>1210</v>
      </c>
      <c r="D62" s="11" t="s">
        <v>869</v>
      </c>
      <c r="E62" s="11" t="s">
        <v>910</v>
      </c>
      <c r="F62" s="7" t="s">
        <v>918</v>
      </c>
    </row>
    <row r="63" spans="1:6" ht="24" customHeight="1" x14ac:dyDescent="0.25">
      <c r="A63" s="15">
        <v>62</v>
      </c>
      <c r="B63" s="11" t="s">
        <v>1022</v>
      </c>
      <c r="C63" s="11" t="s">
        <v>918</v>
      </c>
      <c r="D63" s="11" t="s">
        <v>869</v>
      </c>
      <c r="E63" s="11" t="s">
        <v>910</v>
      </c>
      <c r="F63" s="7" t="s">
        <v>940</v>
      </c>
    </row>
    <row r="64" spans="1:6" ht="24" customHeight="1" x14ac:dyDescent="0.25">
      <c r="A64" s="15">
        <v>63</v>
      </c>
      <c r="B64" s="11" t="s">
        <v>1043</v>
      </c>
      <c r="C64" s="11" t="s">
        <v>910</v>
      </c>
      <c r="D64" s="11" t="s">
        <v>940</v>
      </c>
      <c r="E64" s="11" t="s">
        <v>869</v>
      </c>
      <c r="F64" s="7" t="s">
        <v>918</v>
      </c>
    </row>
    <row r="65" spans="1:6" ht="24" customHeight="1" x14ac:dyDescent="0.25">
      <c r="A65" s="15">
        <v>64</v>
      </c>
      <c r="B65" s="11" t="s">
        <v>1003</v>
      </c>
      <c r="C65" s="11" t="s">
        <v>910</v>
      </c>
      <c r="D65" s="11" t="s">
        <v>869</v>
      </c>
      <c r="E65" s="11" t="s">
        <v>918</v>
      </c>
      <c r="F65" s="7" t="s">
        <v>940</v>
      </c>
    </row>
    <row r="66" spans="1:6" ht="24" customHeight="1" x14ac:dyDescent="0.25">
      <c r="A66" s="15">
        <v>65</v>
      </c>
      <c r="B66" s="11" t="s">
        <v>1003</v>
      </c>
      <c r="C66" s="11" t="s">
        <v>960</v>
      </c>
      <c r="D66" s="11" t="s">
        <v>918</v>
      </c>
      <c r="E66" s="11" t="s">
        <v>869</v>
      </c>
      <c r="F66" s="7" t="s">
        <v>910</v>
      </c>
    </row>
    <row r="67" spans="1:6" ht="24" customHeight="1" x14ac:dyDescent="0.25">
      <c r="A67" s="15">
        <v>66</v>
      </c>
      <c r="B67" s="11" t="s">
        <v>1299</v>
      </c>
      <c r="C67" s="11" t="s">
        <v>910</v>
      </c>
      <c r="D67" s="11" t="s">
        <v>940</v>
      </c>
      <c r="E67" s="11" t="s">
        <v>869</v>
      </c>
      <c r="F67" s="7" t="s">
        <v>918</v>
      </c>
    </row>
    <row r="68" spans="1:6" ht="24" customHeight="1" x14ac:dyDescent="0.25">
      <c r="A68" s="15">
        <v>67</v>
      </c>
      <c r="B68" s="11" t="s">
        <v>1299</v>
      </c>
      <c r="C68" s="11" t="s">
        <v>910</v>
      </c>
      <c r="D68" s="11" t="s">
        <v>869</v>
      </c>
      <c r="E68" s="11" t="s">
        <v>918</v>
      </c>
      <c r="F68" s="7" t="s">
        <v>940</v>
      </c>
    </row>
    <row r="69" spans="1:6" ht="24" customHeight="1" x14ac:dyDescent="0.25">
      <c r="A69" s="15">
        <v>68</v>
      </c>
      <c r="B69" s="11" t="s">
        <v>910</v>
      </c>
      <c r="C69" s="11" t="s">
        <v>940</v>
      </c>
      <c r="D69" s="11" t="s">
        <v>890</v>
      </c>
      <c r="E69" s="11" t="s">
        <v>869</v>
      </c>
      <c r="F69" s="7" t="s">
        <v>918</v>
      </c>
    </row>
    <row r="70" spans="1:6" ht="24" customHeight="1" x14ac:dyDescent="0.25">
      <c r="A70" s="15">
        <v>69</v>
      </c>
      <c r="B70" s="11" t="s">
        <v>1086</v>
      </c>
      <c r="C70" s="11" t="s">
        <v>1043</v>
      </c>
      <c r="D70" s="11" t="s">
        <v>910</v>
      </c>
      <c r="E70" s="11" t="s">
        <v>940</v>
      </c>
      <c r="F70" s="7" t="s">
        <v>1331</v>
      </c>
    </row>
    <row r="71" spans="1:6" ht="24" customHeight="1" x14ac:dyDescent="0.25">
      <c r="A71" s="15">
        <v>70</v>
      </c>
      <c r="B71" s="11" t="s">
        <v>981</v>
      </c>
      <c r="C71" s="11" t="s">
        <v>1156</v>
      </c>
      <c r="D71" s="11" t="s">
        <v>1299</v>
      </c>
      <c r="E71" s="11" t="s">
        <v>910</v>
      </c>
      <c r="F71" s="7" t="s">
        <v>1331</v>
      </c>
    </row>
    <row r="72" spans="1:6" ht="24" customHeight="1" x14ac:dyDescent="0.25">
      <c r="A72" s="15">
        <v>71</v>
      </c>
      <c r="B72" s="11" t="s">
        <v>1156</v>
      </c>
      <c r="C72" s="11" t="s">
        <v>981</v>
      </c>
      <c r="D72" s="11" t="s">
        <v>1003</v>
      </c>
      <c r="E72" s="11" t="s">
        <v>1331</v>
      </c>
      <c r="F72" s="7" t="s">
        <v>910</v>
      </c>
    </row>
    <row r="73" spans="1:6" ht="24" customHeight="1" x14ac:dyDescent="0.25">
      <c r="A73" s="15">
        <v>72</v>
      </c>
      <c r="B73" s="11" t="s">
        <v>1043</v>
      </c>
      <c r="C73" s="11" t="s">
        <v>1245</v>
      </c>
      <c r="D73" s="11" t="s">
        <v>910</v>
      </c>
      <c r="E73" s="11" t="s">
        <v>940</v>
      </c>
      <c r="F73" s="7" t="s">
        <v>869</v>
      </c>
    </row>
    <row r="74" spans="1:6" ht="24" customHeight="1" x14ac:dyDescent="0.25">
      <c r="A74" s="15">
        <v>73</v>
      </c>
      <c r="B74" s="11" t="s">
        <v>981</v>
      </c>
      <c r="C74" s="11" t="s">
        <v>1299</v>
      </c>
      <c r="D74" s="11" t="s">
        <v>910</v>
      </c>
      <c r="E74" s="11" t="s">
        <v>940</v>
      </c>
      <c r="F74" s="7" t="s">
        <v>869</v>
      </c>
    </row>
    <row r="75" spans="1:6" ht="24" customHeight="1" x14ac:dyDescent="0.25">
      <c r="A75" s="15">
        <v>74</v>
      </c>
      <c r="B75" s="11" t="s">
        <v>1086</v>
      </c>
      <c r="C75" s="11" t="s">
        <v>960</v>
      </c>
      <c r="D75" s="11" t="s">
        <v>910</v>
      </c>
      <c r="E75" s="11" t="s">
        <v>869</v>
      </c>
      <c r="F75" s="7" t="s">
        <v>918</v>
      </c>
    </row>
    <row r="76" spans="1:6" ht="24" customHeight="1" x14ac:dyDescent="0.25">
      <c r="A76" s="15">
        <v>75</v>
      </c>
      <c r="B76" s="11" t="s">
        <v>1064</v>
      </c>
      <c r="C76" s="11" t="s">
        <v>910</v>
      </c>
      <c r="D76" s="11" t="s">
        <v>869</v>
      </c>
      <c r="E76" s="11" t="s">
        <v>918</v>
      </c>
      <c r="F76" s="7" t="s">
        <v>940</v>
      </c>
    </row>
    <row r="77" spans="1:6" ht="24" customHeight="1" x14ac:dyDescent="0.25">
      <c r="A77" s="15">
        <v>76</v>
      </c>
      <c r="B77" s="11" t="s">
        <v>1043</v>
      </c>
      <c r="C77" s="11" t="s">
        <v>1245</v>
      </c>
      <c r="D77" s="11" t="s">
        <v>910</v>
      </c>
      <c r="E77" s="11" t="s">
        <v>940</v>
      </c>
      <c r="F77" s="7" t="s">
        <v>869</v>
      </c>
    </row>
    <row r="78" spans="1:6" ht="24" customHeight="1" x14ac:dyDescent="0.25">
      <c r="A78" s="15">
        <v>77</v>
      </c>
      <c r="B78" s="11" t="s">
        <v>1121</v>
      </c>
      <c r="C78" s="11" t="s">
        <v>1227</v>
      </c>
      <c r="D78" s="11" t="s">
        <v>910</v>
      </c>
      <c r="E78" s="11" t="s">
        <v>869</v>
      </c>
      <c r="F78" s="7" t="s">
        <v>918</v>
      </c>
    </row>
    <row r="79" spans="1:6" ht="24" customHeight="1" x14ac:dyDescent="0.25">
      <c r="A79" s="15">
        <v>78</v>
      </c>
      <c r="B79" s="11" t="s">
        <v>1086</v>
      </c>
      <c r="C79" s="11" t="s">
        <v>1100</v>
      </c>
      <c r="D79" s="11" t="s">
        <v>1112</v>
      </c>
      <c r="E79" s="11" t="s">
        <v>910</v>
      </c>
      <c r="F79" s="7" t="s">
        <v>1331</v>
      </c>
    </row>
    <row r="80" spans="1:6" ht="24" customHeight="1" x14ac:dyDescent="0.25">
      <c r="A80" s="15">
        <v>79</v>
      </c>
      <c r="B80" s="11" t="s">
        <v>1086</v>
      </c>
      <c r="C80" s="11" t="s">
        <v>1100</v>
      </c>
      <c r="D80" s="11" t="s">
        <v>1043</v>
      </c>
      <c r="E80" s="11" t="s">
        <v>910</v>
      </c>
      <c r="F80" s="7" t="s">
        <v>940</v>
      </c>
    </row>
    <row r="81" spans="1:6" ht="24" customHeight="1" x14ac:dyDescent="0.25">
      <c r="A81" s="15">
        <v>80</v>
      </c>
      <c r="B81" s="11" t="s">
        <v>1121</v>
      </c>
      <c r="C81" s="11" t="s">
        <v>1064</v>
      </c>
      <c r="D81" s="11" t="s">
        <v>981</v>
      </c>
      <c r="E81" s="11" t="s">
        <v>1003</v>
      </c>
      <c r="F81" s="7" t="s">
        <v>1245</v>
      </c>
    </row>
    <row r="82" spans="1:6" ht="24" customHeight="1" x14ac:dyDescent="0.25">
      <c r="A82" s="15">
        <v>81</v>
      </c>
      <c r="B82" s="11" t="s">
        <v>1349</v>
      </c>
      <c r="C82" s="11" t="s">
        <v>981</v>
      </c>
      <c r="D82" s="11" t="s">
        <v>1043</v>
      </c>
      <c r="E82" s="11" t="s">
        <v>960</v>
      </c>
      <c r="F82" s="7" t="s">
        <v>1299</v>
      </c>
    </row>
    <row r="83" spans="1:6" ht="24" customHeight="1" x14ac:dyDescent="0.25">
      <c r="A83" s="15">
        <v>82</v>
      </c>
      <c r="B83" s="11" t="s">
        <v>1086</v>
      </c>
      <c r="C83" s="11" t="s">
        <v>981</v>
      </c>
      <c r="D83" s="11" t="s">
        <v>1227</v>
      </c>
      <c r="E83" s="11" t="s">
        <v>910</v>
      </c>
      <c r="F83" s="7" t="s">
        <v>869</v>
      </c>
    </row>
    <row r="84" spans="1:6" ht="24" customHeight="1" x14ac:dyDescent="0.25">
      <c r="A84" s="15">
        <v>83</v>
      </c>
      <c r="B84" s="11" t="s">
        <v>1227</v>
      </c>
      <c r="C84" s="11" t="s">
        <v>1121</v>
      </c>
      <c r="D84" s="11" t="s">
        <v>910</v>
      </c>
      <c r="E84" s="11" t="s">
        <v>1192</v>
      </c>
      <c r="F84" s="7" t="s">
        <v>1245</v>
      </c>
    </row>
    <row r="85" spans="1:6" ht="24" customHeight="1" x14ac:dyDescent="0.25">
      <c r="A85" s="15">
        <v>84</v>
      </c>
      <c r="B85" s="11" t="s">
        <v>1227</v>
      </c>
      <c r="C85" s="11" t="s">
        <v>1121</v>
      </c>
      <c r="D85" s="11" t="s">
        <v>1192</v>
      </c>
      <c r="E85" s="11" t="s">
        <v>1156</v>
      </c>
      <c r="F85" s="7" t="s">
        <v>1331</v>
      </c>
    </row>
    <row r="86" spans="1:6" ht="24" customHeight="1" x14ac:dyDescent="0.25">
      <c r="A86" s="15">
        <v>85</v>
      </c>
      <c r="B86" s="11" t="s">
        <v>1043</v>
      </c>
      <c r="C86" s="11" t="s">
        <v>1140</v>
      </c>
      <c r="D86" s="11" t="s">
        <v>910</v>
      </c>
      <c r="E86" s="11" t="s">
        <v>940</v>
      </c>
      <c r="F86" s="7" t="s">
        <v>1349</v>
      </c>
    </row>
    <row r="87" spans="1:6" ht="24" customHeight="1" x14ac:dyDescent="0.25">
      <c r="A87" s="15">
        <v>86</v>
      </c>
      <c r="B87" s="11" t="s">
        <v>1349</v>
      </c>
      <c r="C87" s="11" t="s">
        <v>1245</v>
      </c>
      <c r="D87" s="11" t="s">
        <v>1043</v>
      </c>
      <c r="E87" s="11" t="s">
        <v>1022</v>
      </c>
      <c r="F87" s="7" t="s">
        <v>1121</v>
      </c>
    </row>
    <row r="88" spans="1:6" ht="24" customHeight="1" x14ac:dyDescent="0.25">
      <c r="A88" s="15">
        <v>87</v>
      </c>
      <c r="B88" s="11" t="s">
        <v>1064</v>
      </c>
      <c r="C88" s="11" t="s">
        <v>1299</v>
      </c>
      <c r="D88" s="11" t="s">
        <v>910</v>
      </c>
      <c r="E88" s="11" t="s">
        <v>869</v>
      </c>
      <c r="F88" s="7" t="s">
        <v>918</v>
      </c>
    </row>
    <row r="89" spans="1:6" ht="24" customHeight="1" x14ac:dyDescent="0.25">
      <c r="A89" s="15">
        <v>88</v>
      </c>
      <c r="B89" s="11" t="s">
        <v>960</v>
      </c>
      <c r="C89" s="11" t="s">
        <v>918</v>
      </c>
      <c r="D89" s="11" t="s">
        <v>869</v>
      </c>
      <c r="E89" s="11" t="s">
        <v>910</v>
      </c>
      <c r="F89" s="7" t="s">
        <v>940</v>
      </c>
    </row>
    <row r="90" spans="1:6" ht="24" customHeight="1" x14ac:dyDescent="0.25">
      <c r="A90" s="15">
        <v>89</v>
      </c>
      <c r="B90" s="11" t="s">
        <v>1280</v>
      </c>
      <c r="C90" s="11" t="s">
        <v>918</v>
      </c>
      <c r="D90" s="11" t="s">
        <v>869</v>
      </c>
      <c r="E90" s="11" t="s">
        <v>910</v>
      </c>
      <c r="F90" s="7" t="s">
        <v>940</v>
      </c>
    </row>
    <row r="91" spans="1:6" ht="24" customHeight="1" x14ac:dyDescent="0.25">
      <c r="A91" s="15">
        <v>90</v>
      </c>
      <c r="B91" s="11" t="s">
        <v>1121</v>
      </c>
      <c r="C91" s="11" t="s">
        <v>1227</v>
      </c>
      <c r="D91" s="11" t="s">
        <v>1280</v>
      </c>
      <c r="E91" s="11" t="s">
        <v>910</v>
      </c>
      <c r="F91" s="7" t="s">
        <v>1192</v>
      </c>
    </row>
    <row r="92" spans="1:6" ht="24" customHeight="1" x14ac:dyDescent="0.25">
      <c r="A92" s="15">
        <v>91</v>
      </c>
      <c r="B92" s="11" t="s">
        <v>1064</v>
      </c>
      <c r="C92" s="11" t="s">
        <v>910</v>
      </c>
      <c r="D92" s="11" t="s">
        <v>869</v>
      </c>
      <c r="E92" s="11" t="s">
        <v>918</v>
      </c>
      <c r="F92" s="7" t="s">
        <v>940</v>
      </c>
    </row>
    <row r="93" spans="1:6" ht="24" customHeight="1" x14ac:dyDescent="0.25">
      <c r="A93" s="15">
        <v>92</v>
      </c>
      <c r="B93" s="11" t="s">
        <v>1121</v>
      </c>
      <c r="C93" s="11" t="s">
        <v>1022</v>
      </c>
      <c r="D93" s="11" t="s">
        <v>1043</v>
      </c>
      <c r="E93" s="11" t="s">
        <v>869</v>
      </c>
      <c r="F93" s="7" t="s">
        <v>910</v>
      </c>
    </row>
    <row r="94" spans="1:6" ht="24" customHeight="1" x14ac:dyDescent="0.25">
      <c r="A94" s="15">
        <v>93</v>
      </c>
      <c r="B94" s="11" t="s">
        <v>1086</v>
      </c>
      <c r="C94" s="11" t="s">
        <v>1280</v>
      </c>
      <c r="D94" s="11" t="s">
        <v>910</v>
      </c>
      <c r="E94" s="11" t="s">
        <v>869</v>
      </c>
      <c r="F94" s="7" t="s">
        <v>918</v>
      </c>
    </row>
    <row r="95" spans="1:6" ht="24" customHeight="1" x14ac:dyDescent="0.25">
      <c r="A95" s="15">
        <v>94</v>
      </c>
      <c r="B95" s="11" t="s">
        <v>1121</v>
      </c>
      <c r="C95" s="11" t="s">
        <v>1022</v>
      </c>
      <c r="D95" s="11" t="s">
        <v>1043</v>
      </c>
      <c r="E95" s="11" t="s">
        <v>1349</v>
      </c>
      <c r="F95" s="7" t="s">
        <v>869</v>
      </c>
    </row>
    <row r="96" spans="1:6" ht="24" customHeight="1" x14ac:dyDescent="0.25">
      <c r="A96" s="15">
        <v>95</v>
      </c>
      <c r="B96" s="11" t="s">
        <v>1121</v>
      </c>
      <c r="C96" s="11" t="s">
        <v>1043</v>
      </c>
      <c r="D96" s="11" t="s">
        <v>960</v>
      </c>
      <c r="E96" s="11" t="s">
        <v>1192</v>
      </c>
      <c r="F96" s="7" t="s">
        <v>1140</v>
      </c>
    </row>
    <row r="97" spans="1:6" ht="24" customHeight="1" x14ac:dyDescent="0.25">
      <c r="A97" s="15">
        <v>96</v>
      </c>
      <c r="B97" s="11" t="s">
        <v>1299</v>
      </c>
      <c r="C97" s="11" t="s">
        <v>1263</v>
      </c>
      <c r="D97" s="11" t="s">
        <v>1003</v>
      </c>
      <c r="E97" s="11" t="s">
        <v>1043</v>
      </c>
      <c r="F97" s="7" t="s">
        <v>869</v>
      </c>
    </row>
    <row r="98" spans="1:6" ht="24" customHeight="1" x14ac:dyDescent="0.25">
      <c r="A98" s="15">
        <v>97</v>
      </c>
      <c r="B98" s="11" t="s">
        <v>981</v>
      </c>
      <c r="C98" s="11" t="s">
        <v>960</v>
      </c>
      <c r="D98" s="11" t="s">
        <v>1175</v>
      </c>
      <c r="E98" s="11" t="s">
        <v>1140</v>
      </c>
      <c r="F98" s="7" t="s">
        <v>910</v>
      </c>
    </row>
    <row r="99" spans="1:6" ht="24" customHeight="1" x14ac:dyDescent="0.25">
      <c r="A99" s="15">
        <v>98</v>
      </c>
      <c r="B99" s="11" t="s">
        <v>1368</v>
      </c>
      <c r="C99" s="11" t="s">
        <v>910</v>
      </c>
      <c r="D99" s="11" t="s">
        <v>869</v>
      </c>
      <c r="E99" s="11" t="s">
        <v>918</v>
      </c>
      <c r="F99" s="7" t="s">
        <v>940</v>
      </c>
    </row>
    <row r="100" spans="1:6" ht="24" customHeight="1" x14ac:dyDescent="0.25">
      <c r="A100" s="15">
        <v>99</v>
      </c>
      <c r="B100" s="11" t="s">
        <v>1245</v>
      </c>
      <c r="C100" s="11" t="s">
        <v>1140</v>
      </c>
      <c r="D100" s="11" t="s">
        <v>910</v>
      </c>
      <c r="E100" s="11" t="s">
        <v>869</v>
      </c>
      <c r="F100" s="7" t="s">
        <v>918</v>
      </c>
    </row>
    <row r="101" spans="1:6" ht="24" customHeight="1" x14ac:dyDescent="0.25">
      <c r="A101" s="15">
        <v>100</v>
      </c>
      <c r="B101" s="11" t="s">
        <v>1227</v>
      </c>
      <c r="C101" s="11" t="s">
        <v>910</v>
      </c>
      <c r="D101" s="11" t="s">
        <v>940</v>
      </c>
      <c r="E101" s="11" t="s">
        <v>869</v>
      </c>
      <c r="F101" s="7" t="s">
        <v>918</v>
      </c>
    </row>
    <row r="102" spans="1:6" ht="24" customHeight="1" x14ac:dyDescent="0.25">
      <c r="A102" s="15">
        <v>101</v>
      </c>
      <c r="B102" s="11" t="s">
        <v>1043</v>
      </c>
      <c r="C102" s="11" t="s">
        <v>1140</v>
      </c>
      <c r="D102" s="11" t="s">
        <v>910</v>
      </c>
      <c r="E102" s="11" t="s">
        <v>869</v>
      </c>
      <c r="F102" s="7" t="s">
        <v>918</v>
      </c>
    </row>
    <row r="103" spans="1:6" ht="24" customHeight="1" x14ac:dyDescent="0.25">
      <c r="A103" s="15">
        <v>102</v>
      </c>
      <c r="B103" s="11" t="s">
        <v>1121</v>
      </c>
      <c r="C103" s="11" t="s">
        <v>981</v>
      </c>
      <c r="D103" s="11" t="s">
        <v>1156</v>
      </c>
      <c r="E103" s="11" t="s">
        <v>1192</v>
      </c>
      <c r="F103" s="7" t="s">
        <v>910</v>
      </c>
    </row>
    <row r="104" spans="1:6" ht="24" customHeight="1" x14ac:dyDescent="0.25">
      <c r="A104" s="15">
        <v>103</v>
      </c>
      <c r="B104" s="11" t="s">
        <v>910</v>
      </c>
      <c r="C104" s="11" t="s">
        <v>869</v>
      </c>
      <c r="D104" s="11" t="s">
        <v>918</v>
      </c>
      <c r="E104" s="11" t="s">
        <v>940</v>
      </c>
      <c r="F104" s="7" t="s">
        <v>1140</v>
      </c>
    </row>
    <row r="105" spans="1:6" ht="24" customHeight="1" x14ac:dyDescent="0.25">
      <c r="A105" s="15">
        <v>104</v>
      </c>
      <c r="B105" s="11" t="s">
        <v>1022</v>
      </c>
      <c r="C105" s="11" t="s">
        <v>910</v>
      </c>
      <c r="D105" s="11" t="s">
        <v>869</v>
      </c>
      <c r="E105" s="11" t="s">
        <v>918</v>
      </c>
      <c r="F105" s="7" t="s">
        <v>940</v>
      </c>
    </row>
    <row r="106" spans="1:6" ht="24" customHeight="1" x14ac:dyDescent="0.25">
      <c r="A106" s="15">
        <v>105</v>
      </c>
      <c r="B106" s="11" t="s">
        <v>1121</v>
      </c>
      <c r="C106" s="11" t="s">
        <v>910</v>
      </c>
      <c r="D106" s="11" t="s">
        <v>869</v>
      </c>
      <c r="E106" s="11" t="s">
        <v>918</v>
      </c>
      <c r="F106" s="7" t="s">
        <v>940</v>
      </c>
    </row>
    <row r="107" spans="1:6" ht="24" customHeight="1" x14ac:dyDescent="0.25">
      <c r="A107" s="15">
        <v>106</v>
      </c>
      <c r="B107" s="11" t="s">
        <v>1210</v>
      </c>
      <c r="C107" s="11" t="s">
        <v>1192</v>
      </c>
      <c r="D107" s="11" t="s">
        <v>910</v>
      </c>
      <c r="E107" s="11" t="s">
        <v>940</v>
      </c>
      <c r="F107" s="7" t="s">
        <v>1313</v>
      </c>
    </row>
    <row r="108" spans="1:6" ht="24" customHeight="1" x14ac:dyDescent="0.25">
      <c r="A108" s="15">
        <v>107</v>
      </c>
      <c r="B108" s="11" t="s">
        <v>1210</v>
      </c>
      <c r="C108" s="11" t="s">
        <v>1156</v>
      </c>
      <c r="D108" s="11" t="s">
        <v>1192</v>
      </c>
      <c r="E108" s="11" t="s">
        <v>1331</v>
      </c>
      <c r="F108" s="7" t="s">
        <v>940</v>
      </c>
    </row>
    <row r="109" spans="1:6" ht="24" customHeight="1" x14ac:dyDescent="0.25">
      <c r="A109" s="15">
        <v>108</v>
      </c>
      <c r="B109" s="11" t="s">
        <v>1064</v>
      </c>
      <c r="C109" s="11" t="s">
        <v>960</v>
      </c>
      <c r="D109" s="11" t="s">
        <v>1299</v>
      </c>
      <c r="E109" s="11" t="s">
        <v>869</v>
      </c>
      <c r="F109" s="7" t="s">
        <v>910</v>
      </c>
    </row>
    <row r="110" spans="1:6" ht="24" customHeight="1" x14ac:dyDescent="0.25">
      <c r="A110" s="15">
        <v>109</v>
      </c>
      <c r="B110" s="11" t="s">
        <v>1245</v>
      </c>
      <c r="C110" s="11" t="s">
        <v>869</v>
      </c>
      <c r="D110" s="11" t="s">
        <v>910</v>
      </c>
      <c r="E110" s="11" t="s">
        <v>918</v>
      </c>
      <c r="F110" s="7" t="s">
        <v>940</v>
      </c>
    </row>
    <row r="111" spans="1:6" ht="24" customHeight="1" x14ac:dyDescent="0.25">
      <c r="A111" s="15">
        <v>110</v>
      </c>
      <c r="B111" s="11" t="s">
        <v>918</v>
      </c>
      <c r="C111" s="11" t="s">
        <v>910</v>
      </c>
      <c r="D111" s="11" t="s">
        <v>869</v>
      </c>
      <c r="E111" s="11" t="s">
        <v>940</v>
      </c>
      <c r="F111" s="7" t="s">
        <v>1140</v>
      </c>
    </row>
    <row r="112" spans="1:6" ht="24" customHeight="1" x14ac:dyDescent="0.25">
      <c r="A112" s="15">
        <v>111</v>
      </c>
      <c r="B112" s="11" t="s">
        <v>981</v>
      </c>
      <c r="C112" s="11" t="s">
        <v>1003</v>
      </c>
      <c r="D112" s="11" t="s">
        <v>1156</v>
      </c>
      <c r="E112" s="11" t="s">
        <v>1210</v>
      </c>
      <c r="F112" s="7" t="s">
        <v>910</v>
      </c>
    </row>
    <row r="113" spans="1:6" ht="24" customHeight="1" x14ac:dyDescent="0.25">
      <c r="A113" s="15">
        <v>112</v>
      </c>
      <c r="B113" s="11" t="s">
        <v>1112</v>
      </c>
      <c r="C113" s="11" t="s">
        <v>1140</v>
      </c>
      <c r="D113" s="11" t="s">
        <v>910</v>
      </c>
      <c r="E113" s="11" t="s">
        <v>869</v>
      </c>
      <c r="F113" s="7" t="s">
        <v>918</v>
      </c>
    </row>
    <row r="114" spans="1:6" ht="24" customHeight="1" x14ac:dyDescent="0.25">
      <c r="A114" s="15">
        <v>113</v>
      </c>
      <c r="B114" s="11" t="s">
        <v>1121</v>
      </c>
      <c r="C114" s="11" t="s">
        <v>1192</v>
      </c>
      <c r="D114" s="11" t="s">
        <v>910</v>
      </c>
      <c r="E114" s="11" t="s">
        <v>869</v>
      </c>
      <c r="F114" s="7" t="s">
        <v>918</v>
      </c>
    </row>
    <row r="115" spans="1:6" ht="24" customHeight="1" x14ac:dyDescent="0.25">
      <c r="A115" s="15">
        <v>114</v>
      </c>
      <c r="B115" s="11" t="s">
        <v>1175</v>
      </c>
      <c r="C115" s="11" t="s">
        <v>910</v>
      </c>
      <c r="D115" s="11" t="s">
        <v>869</v>
      </c>
      <c r="E115" s="11" t="s">
        <v>918</v>
      </c>
      <c r="F115" s="7" t="s">
        <v>940</v>
      </c>
    </row>
    <row r="116" spans="1:6" ht="24" customHeight="1" x14ac:dyDescent="0.25">
      <c r="A116" s="15">
        <v>115</v>
      </c>
      <c r="B116" s="11" t="s">
        <v>1175</v>
      </c>
      <c r="C116" s="11" t="s">
        <v>1280</v>
      </c>
      <c r="D116" s="11" t="s">
        <v>910</v>
      </c>
      <c r="E116" s="11" t="s">
        <v>869</v>
      </c>
      <c r="F116" s="7" t="s">
        <v>918</v>
      </c>
    </row>
    <row r="117" spans="1:6" ht="24" customHeight="1" x14ac:dyDescent="0.25">
      <c r="A117" s="15">
        <v>116</v>
      </c>
      <c r="B117" s="11" t="s">
        <v>1245</v>
      </c>
      <c r="C117" s="11" t="s">
        <v>1043</v>
      </c>
      <c r="D117" s="11" t="s">
        <v>1022</v>
      </c>
      <c r="E117" s="11" t="s">
        <v>1313</v>
      </c>
      <c r="F117" s="7" t="s">
        <v>940</v>
      </c>
    </row>
    <row r="118" spans="1:6" ht="24" customHeight="1" x14ac:dyDescent="0.25">
      <c r="A118" s="15">
        <v>117</v>
      </c>
      <c r="B118" s="11" t="s">
        <v>1043</v>
      </c>
      <c r="C118" s="11" t="s">
        <v>960</v>
      </c>
      <c r="D118" s="11" t="s">
        <v>1263</v>
      </c>
      <c r="E118" s="11" t="s">
        <v>910</v>
      </c>
      <c r="F118" s="7" t="s">
        <v>940</v>
      </c>
    </row>
    <row r="119" spans="1:6" ht="24" customHeight="1" x14ac:dyDescent="0.25">
      <c r="A119" s="15">
        <v>118</v>
      </c>
      <c r="B119" s="11" t="s">
        <v>1263</v>
      </c>
      <c r="C119" s="11" t="s">
        <v>1368</v>
      </c>
      <c r="D119" s="11" t="s">
        <v>1043</v>
      </c>
      <c r="E119" s="11" t="s">
        <v>869</v>
      </c>
      <c r="F119" s="7" t="s">
        <v>940</v>
      </c>
    </row>
    <row r="120" spans="1:6" ht="24" customHeight="1" x14ac:dyDescent="0.25">
      <c r="A120" s="15">
        <v>119</v>
      </c>
      <c r="B120" s="11" t="s">
        <v>1003</v>
      </c>
      <c r="C120" s="11" t="s">
        <v>1140</v>
      </c>
      <c r="D120" s="11" t="s">
        <v>918</v>
      </c>
      <c r="E120" s="11" t="s">
        <v>910</v>
      </c>
      <c r="F120" s="7" t="s">
        <v>1331</v>
      </c>
    </row>
    <row r="121" spans="1:6" ht="24" customHeight="1" x14ac:dyDescent="0.25">
      <c r="A121" s="15">
        <v>120</v>
      </c>
      <c r="B121" s="11" t="s">
        <v>1280</v>
      </c>
      <c r="C121" s="11" t="s">
        <v>918</v>
      </c>
      <c r="D121" s="11" t="s">
        <v>869</v>
      </c>
      <c r="E121" s="11" t="s">
        <v>910</v>
      </c>
      <c r="F121" s="7" t="s">
        <v>940</v>
      </c>
    </row>
    <row r="122" spans="1:6" ht="24" customHeight="1" x14ac:dyDescent="0.25">
      <c r="A122" s="15">
        <v>121</v>
      </c>
      <c r="B122" s="11" t="s">
        <v>1121</v>
      </c>
      <c r="C122" s="11" t="s">
        <v>1140</v>
      </c>
      <c r="D122" s="11" t="s">
        <v>918</v>
      </c>
      <c r="E122" s="11" t="s">
        <v>910</v>
      </c>
      <c r="F122" s="7" t="s">
        <v>869</v>
      </c>
    </row>
    <row r="123" spans="1:6" ht="24" customHeight="1" x14ac:dyDescent="0.25">
      <c r="A123" s="15">
        <v>122</v>
      </c>
      <c r="B123" s="11" t="s">
        <v>1192</v>
      </c>
      <c r="C123" s="11" t="s">
        <v>910</v>
      </c>
      <c r="D123" s="11" t="s">
        <v>940</v>
      </c>
      <c r="E123" s="11" t="s">
        <v>869</v>
      </c>
      <c r="F123" s="7" t="s">
        <v>918</v>
      </c>
    </row>
    <row r="124" spans="1:6" ht="24" customHeight="1" x14ac:dyDescent="0.25">
      <c r="A124" s="15">
        <v>123</v>
      </c>
      <c r="B124" s="11" t="s">
        <v>1192</v>
      </c>
      <c r="C124" s="11" t="s">
        <v>940</v>
      </c>
      <c r="D124" s="11" t="s">
        <v>1331</v>
      </c>
      <c r="E124" s="11" t="s">
        <v>1156</v>
      </c>
      <c r="F124" s="7" t="s">
        <v>1210</v>
      </c>
    </row>
    <row r="125" spans="1:6" ht="24" customHeight="1" x14ac:dyDescent="0.25">
      <c r="A125" s="15">
        <v>124</v>
      </c>
      <c r="B125" s="11" t="s">
        <v>910</v>
      </c>
      <c r="C125" s="11" t="s">
        <v>869</v>
      </c>
      <c r="D125" s="11" t="s">
        <v>918</v>
      </c>
      <c r="E125" s="11" t="s">
        <v>940</v>
      </c>
      <c r="F125" s="7" t="s">
        <v>1140</v>
      </c>
    </row>
    <row r="126" spans="1:6" ht="24" customHeight="1" x14ac:dyDescent="0.25">
      <c r="A126" s="15">
        <v>125</v>
      </c>
      <c r="B126" s="11" t="s">
        <v>1140</v>
      </c>
      <c r="C126" s="11" t="s">
        <v>910</v>
      </c>
      <c r="D126" s="11" t="s">
        <v>918</v>
      </c>
      <c r="E126" s="11" t="s">
        <v>890</v>
      </c>
      <c r="F126" s="7" t="s">
        <v>869</v>
      </c>
    </row>
    <row r="127" spans="1:6" ht="24" customHeight="1" x14ac:dyDescent="0.25">
      <c r="A127" s="15">
        <v>126</v>
      </c>
      <c r="B127" s="11" t="s">
        <v>1086</v>
      </c>
      <c r="C127" s="11" t="s">
        <v>981</v>
      </c>
      <c r="D127" s="11" t="s">
        <v>1003</v>
      </c>
      <c r="E127" s="11" t="s">
        <v>910</v>
      </c>
      <c r="F127" s="7" t="s">
        <v>940</v>
      </c>
    </row>
    <row r="128" spans="1:6" ht="24" customHeight="1" x14ac:dyDescent="0.25">
      <c r="A128" s="15">
        <v>127</v>
      </c>
      <c r="B128" s="11" t="s">
        <v>1299</v>
      </c>
      <c r="C128" s="11" t="s">
        <v>910</v>
      </c>
      <c r="D128" s="11" t="s">
        <v>1331</v>
      </c>
      <c r="E128" s="11" t="s">
        <v>869</v>
      </c>
      <c r="F128" s="7" t="s">
        <v>918</v>
      </c>
    </row>
    <row r="129" spans="1:6" ht="24" customHeight="1" x14ac:dyDescent="0.25">
      <c r="A129" s="15">
        <v>128</v>
      </c>
      <c r="B129" s="11" t="s">
        <v>1331</v>
      </c>
      <c r="C129" s="11" t="s">
        <v>960</v>
      </c>
      <c r="D129" s="11" t="s">
        <v>981</v>
      </c>
      <c r="E129" s="11" t="s">
        <v>1003</v>
      </c>
      <c r="F129" s="7" t="s">
        <v>1156</v>
      </c>
    </row>
    <row r="130" spans="1:6" ht="24" customHeight="1" x14ac:dyDescent="0.25">
      <c r="A130" s="15">
        <v>129</v>
      </c>
      <c r="B130" s="11" t="s">
        <v>1121</v>
      </c>
      <c r="C130" s="11" t="s">
        <v>1043</v>
      </c>
      <c r="D130" s="11" t="s">
        <v>1064</v>
      </c>
      <c r="E130" s="11" t="s">
        <v>1299</v>
      </c>
      <c r="F130" s="7" t="s">
        <v>910</v>
      </c>
    </row>
    <row r="131" spans="1:6" ht="24" customHeight="1" x14ac:dyDescent="0.25">
      <c r="A131" s="15">
        <v>130</v>
      </c>
      <c r="B131" s="11" t="s">
        <v>1043</v>
      </c>
      <c r="C131" s="11" t="s">
        <v>910</v>
      </c>
      <c r="D131" s="11" t="s">
        <v>1313</v>
      </c>
      <c r="E131" s="11" t="s">
        <v>869</v>
      </c>
      <c r="F131" s="7" t="s">
        <v>918</v>
      </c>
    </row>
    <row r="132" spans="1:6" ht="24" customHeight="1" x14ac:dyDescent="0.25">
      <c r="A132" s="15">
        <v>131</v>
      </c>
      <c r="B132" s="11" t="s">
        <v>1368</v>
      </c>
      <c r="C132" s="11" t="s">
        <v>1086</v>
      </c>
      <c r="D132" s="11" t="s">
        <v>1100</v>
      </c>
      <c r="E132" s="11" t="s">
        <v>1331</v>
      </c>
      <c r="F132" s="7" t="s">
        <v>1299</v>
      </c>
    </row>
    <row r="133" spans="1:6" ht="24" customHeight="1" x14ac:dyDescent="0.25">
      <c r="A133" s="15">
        <v>132</v>
      </c>
      <c r="B133" s="11" t="s">
        <v>1121</v>
      </c>
      <c r="C133" s="11" t="s">
        <v>1156</v>
      </c>
      <c r="D133" s="11" t="s">
        <v>918</v>
      </c>
      <c r="E133" s="11" t="s">
        <v>869</v>
      </c>
      <c r="F133" s="7" t="s">
        <v>910</v>
      </c>
    </row>
    <row r="134" spans="1:6" ht="24" customHeight="1" x14ac:dyDescent="0.25">
      <c r="A134" s="15">
        <v>133</v>
      </c>
      <c r="B134" s="11" t="s">
        <v>918</v>
      </c>
      <c r="C134" s="11" t="s">
        <v>910</v>
      </c>
      <c r="D134" s="11" t="s">
        <v>940</v>
      </c>
      <c r="E134" s="11" t="s">
        <v>869</v>
      </c>
      <c r="F134" s="7" t="s">
        <v>1140</v>
      </c>
    </row>
    <row r="135" spans="1:6" ht="24" customHeight="1" x14ac:dyDescent="0.25">
      <c r="A135" s="15">
        <v>134</v>
      </c>
      <c r="B135" s="11" t="s">
        <v>1121</v>
      </c>
      <c r="C135" s="11" t="s">
        <v>1043</v>
      </c>
      <c r="D135" s="11" t="s">
        <v>981</v>
      </c>
      <c r="E135" s="11" t="s">
        <v>1003</v>
      </c>
      <c r="F135" s="7" t="s">
        <v>960</v>
      </c>
    </row>
    <row r="136" spans="1:6" ht="24" customHeight="1" x14ac:dyDescent="0.25">
      <c r="A136" s="15">
        <v>135</v>
      </c>
      <c r="B136" s="11" t="s">
        <v>1100</v>
      </c>
      <c r="C136" s="11" t="s">
        <v>910</v>
      </c>
      <c r="D136" s="11" t="s">
        <v>869</v>
      </c>
      <c r="E136" s="11" t="s">
        <v>918</v>
      </c>
      <c r="F136" s="7" t="s">
        <v>940</v>
      </c>
    </row>
    <row r="137" spans="1:6" ht="24" customHeight="1" x14ac:dyDescent="0.25">
      <c r="A137" s="15">
        <v>136</v>
      </c>
      <c r="B137" s="11" t="s">
        <v>1022</v>
      </c>
      <c r="C137" s="11" t="s">
        <v>1043</v>
      </c>
      <c r="D137" s="11" t="s">
        <v>1245</v>
      </c>
      <c r="E137" s="11" t="s">
        <v>918</v>
      </c>
      <c r="F137" s="7" t="s">
        <v>940</v>
      </c>
    </row>
    <row r="138" spans="1:6" ht="24" customHeight="1" x14ac:dyDescent="0.25">
      <c r="A138" s="15">
        <v>137</v>
      </c>
      <c r="B138" s="11" t="s">
        <v>981</v>
      </c>
      <c r="C138" s="11" t="s">
        <v>1003</v>
      </c>
      <c r="D138" s="11" t="s">
        <v>960</v>
      </c>
      <c r="E138" s="11" t="s">
        <v>1245</v>
      </c>
      <c r="F138" s="7" t="s">
        <v>910</v>
      </c>
    </row>
    <row r="139" spans="1:6" ht="24" customHeight="1" x14ac:dyDescent="0.25">
      <c r="A139" s="15">
        <v>138</v>
      </c>
      <c r="B139" s="11" t="s">
        <v>981</v>
      </c>
      <c r="C139" s="11" t="s">
        <v>1210</v>
      </c>
      <c r="D139" s="11" t="s">
        <v>910</v>
      </c>
      <c r="E139" s="11" t="s">
        <v>940</v>
      </c>
      <c r="F139" s="7" t="s">
        <v>869</v>
      </c>
    </row>
    <row r="140" spans="1:6" ht="24" customHeight="1" x14ac:dyDescent="0.25">
      <c r="A140" s="15">
        <v>139</v>
      </c>
      <c r="B140" s="11" t="s">
        <v>1100</v>
      </c>
      <c r="C140" s="11" t="s">
        <v>910</v>
      </c>
      <c r="D140" s="11" t="s">
        <v>940</v>
      </c>
      <c r="E140" s="11" t="s">
        <v>1331</v>
      </c>
      <c r="F140" s="7" t="s">
        <v>869</v>
      </c>
    </row>
    <row r="141" spans="1:6" ht="24" customHeight="1" x14ac:dyDescent="0.25">
      <c r="A141" s="15">
        <v>140</v>
      </c>
      <c r="B141" s="11" t="s">
        <v>1245</v>
      </c>
      <c r="C141" s="11" t="s">
        <v>1299</v>
      </c>
      <c r="D141" s="11" t="s">
        <v>910</v>
      </c>
      <c r="E141" s="11" t="s">
        <v>940</v>
      </c>
      <c r="F141" s="7" t="s">
        <v>869</v>
      </c>
    </row>
    <row r="142" spans="1:6" ht="24" customHeight="1" x14ac:dyDescent="0.25">
      <c r="A142" s="15">
        <v>141</v>
      </c>
      <c r="B142" s="11" t="s">
        <v>1086</v>
      </c>
      <c r="C142" s="11" t="s">
        <v>1121</v>
      </c>
      <c r="D142" s="11" t="s">
        <v>1043</v>
      </c>
      <c r="E142" s="11" t="s">
        <v>1064</v>
      </c>
      <c r="F142" s="7" t="s">
        <v>981</v>
      </c>
    </row>
    <row r="143" spans="1:6" ht="24" customHeight="1" x14ac:dyDescent="0.25">
      <c r="A143" s="15">
        <v>142</v>
      </c>
      <c r="B143" s="11" t="s">
        <v>981</v>
      </c>
      <c r="C143" s="11" t="s">
        <v>1227</v>
      </c>
      <c r="D143" s="11" t="s">
        <v>918</v>
      </c>
      <c r="E143" s="11" t="s">
        <v>869</v>
      </c>
      <c r="F143" s="7" t="s">
        <v>910</v>
      </c>
    </row>
    <row r="144" spans="1:6" ht="24" customHeight="1" x14ac:dyDescent="0.25">
      <c r="A144" s="15">
        <v>143</v>
      </c>
      <c r="B144" s="11" t="s">
        <v>1280</v>
      </c>
      <c r="C144" s="11" t="s">
        <v>910</v>
      </c>
      <c r="D144" s="11" t="s">
        <v>869</v>
      </c>
      <c r="E144" s="11" t="s">
        <v>918</v>
      </c>
      <c r="F144" s="7" t="s">
        <v>940</v>
      </c>
    </row>
    <row r="145" spans="1:6" ht="24" customHeight="1" x14ac:dyDescent="0.25">
      <c r="A145" s="15">
        <v>144</v>
      </c>
      <c r="B145" s="11" t="s">
        <v>1121</v>
      </c>
      <c r="C145" s="11" t="s">
        <v>1192</v>
      </c>
      <c r="D145" s="11" t="s">
        <v>1368</v>
      </c>
      <c r="E145" s="11" t="s">
        <v>1043</v>
      </c>
      <c r="F145" s="7" t="s">
        <v>1349</v>
      </c>
    </row>
    <row r="146" spans="1:6" ht="24" customHeight="1" x14ac:dyDescent="0.25">
      <c r="A146" s="15">
        <v>145</v>
      </c>
      <c r="B146" s="11" t="s">
        <v>1086</v>
      </c>
      <c r="C146" s="11" t="s">
        <v>910</v>
      </c>
      <c r="D146" s="11" t="s">
        <v>869</v>
      </c>
      <c r="E146" s="11" t="s">
        <v>918</v>
      </c>
      <c r="F146" s="7" t="s">
        <v>940</v>
      </c>
    </row>
    <row r="147" spans="1:6" ht="24" customHeight="1" x14ac:dyDescent="0.25">
      <c r="A147" s="15">
        <v>146</v>
      </c>
      <c r="B147" s="11" t="s">
        <v>1022</v>
      </c>
      <c r="C147" s="11" t="s">
        <v>981</v>
      </c>
      <c r="D147" s="11" t="s">
        <v>1156</v>
      </c>
      <c r="E147" s="11" t="s">
        <v>869</v>
      </c>
      <c r="F147" s="7" t="s">
        <v>910</v>
      </c>
    </row>
    <row r="148" spans="1:6" ht="24" customHeight="1" x14ac:dyDescent="0.25">
      <c r="A148" s="15">
        <v>147</v>
      </c>
      <c r="B148" s="11" t="s">
        <v>981</v>
      </c>
      <c r="C148" s="11" t="s">
        <v>1156</v>
      </c>
      <c r="D148" s="11" t="s">
        <v>1299</v>
      </c>
      <c r="E148" s="11" t="s">
        <v>1140</v>
      </c>
      <c r="F148" s="7" t="s">
        <v>910</v>
      </c>
    </row>
    <row r="149" spans="1:6" ht="24" customHeight="1" x14ac:dyDescent="0.25">
      <c r="A149" s="15">
        <v>148</v>
      </c>
      <c r="B149" s="11" t="s">
        <v>1175</v>
      </c>
      <c r="C149" s="11" t="s">
        <v>1140</v>
      </c>
      <c r="D149" s="11" t="s">
        <v>1003</v>
      </c>
      <c r="E149" s="11" t="s">
        <v>981</v>
      </c>
      <c r="F149" s="7" t="s">
        <v>1210</v>
      </c>
    </row>
    <row r="150" spans="1:6" ht="24" customHeight="1" x14ac:dyDescent="0.25">
      <c r="A150" s="15">
        <v>149</v>
      </c>
      <c r="B150" s="11" t="s">
        <v>981</v>
      </c>
      <c r="C150" s="11" t="s">
        <v>1175</v>
      </c>
      <c r="D150" s="11" t="s">
        <v>918</v>
      </c>
      <c r="E150" s="11" t="s">
        <v>869</v>
      </c>
      <c r="F150" s="7" t="s">
        <v>910</v>
      </c>
    </row>
    <row r="151" spans="1:6" ht="24" customHeight="1" x14ac:dyDescent="0.25">
      <c r="A151" s="15">
        <v>150</v>
      </c>
      <c r="B151" s="12" t="s">
        <v>1086</v>
      </c>
      <c r="C151" s="12" t="s">
        <v>910</v>
      </c>
      <c r="D151" s="12" t="s">
        <v>869</v>
      </c>
      <c r="E151" s="12" t="s">
        <v>918</v>
      </c>
      <c r="F151" s="9" t="s">
        <v>940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0"/>
  <sheetViews>
    <sheetView showGridLines="0" workbookViewId="0"/>
  </sheetViews>
  <sheetFormatPr baseColWidth="10" defaultColWidth="9" defaultRowHeight="15.75" x14ac:dyDescent="0.25"/>
  <cols>
    <col min="1" max="1" width="28" style="20" customWidth="1"/>
    <col min="2" max="2" width="34" style="20" customWidth="1"/>
    <col min="3" max="3" width="9" style="20" customWidth="1"/>
    <col min="4" max="5" width="58" style="20" customWidth="1"/>
    <col min="6" max="23" width="18" style="20" customWidth="1"/>
    <col min="24" max="16384" width="9" style="20"/>
  </cols>
  <sheetData>
    <row r="1" spans="1:23" ht="15" customHeight="1" x14ac:dyDescent="0.25">
      <c r="A1" s="2" t="s">
        <v>16</v>
      </c>
      <c r="B1" s="14" t="s">
        <v>17</v>
      </c>
      <c r="C1" s="14" t="s">
        <v>20</v>
      </c>
      <c r="D1" s="14" t="s">
        <v>21</v>
      </c>
      <c r="E1" s="14" t="s">
        <v>22</v>
      </c>
      <c r="F1" s="14" t="s">
        <v>851</v>
      </c>
      <c r="G1" s="14" t="s">
        <v>852</v>
      </c>
      <c r="H1" s="14" t="s">
        <v>853</v>
      </c>
      <c r="I1" s="14" t="s">
        <v>854</v>
      </c>
      <c r="J1" s="14" t="s">
        <v>855</v>
      </c>
      <c r="K1" s="14" t="s">
        <v>856</v>
      </c>
      <c r="L1" s="14" t="s">
        <v>857</v>
      </c>
      <c r="M1" s="14" t="s">
        <v>858</v>
      </c>
      <c r="N1" s="14" t="s">
        <v>859</v>
      </c>
      <c r="O1" s="3" t="s">
        <v>860</v>
      </c>
      <c r="P1" s="14" t="s">
        <v>861</v>
      </c>
      <c r="Q1" s="14" t="s">
        <v>862</v>
      </c>
      <c r="R1" s="14" t="s">
        <v>863</v>
      </c>
      <c r="S1" s="14" t="s">
        <v>864</v>
      </c>
      <c r="T1" s="14" t="s">
        <v>865</v>
      </c>
      <c r="U1" s="14" t="s">
        <v>866</v>
      </c>
      <c r="V1" s="14" t="s">
        <v>867</v>
      </c>
      <c r="W1" s="14" t="s">
        <v>868</v>
      </c>
    </row>
    <row r="2" spans="1:23" ht="42" customHeight="1" x14ac:dyDescent="0.25">
      <c r="A2" s="4" t="s">
        <v>869</v>
      </c>
      <c r="B2" s="10" t="s">
        <v>870</v>
      </c>
      <c r="C2" s="10">
        <v>4</v>
      </c>
      <c r="D2" s="10" t="s">
        <v>871</v>
      </c>
      <c r="E2" s="10" t="s">
        <v>872</v>
      </c>
      <c r="F2" s="21" t="s">
        <v>873</v>
      </c>
      <c r="G2" s="21" t="s">
        <v>874</v>
      </c>
      <c r="H2" s="21" t="s">
        <v>875</v>
      </c>
      <c r="I2" s="21" t="s">
        <v>876</v>
      </c>
      <c r="J2" s="21" t="s">
        <v>877</v>
      </c>
      <c r="K2" s="21" t="s">
        <v>878</v>
      </c>
      <c r="L2" s="21" t="s">
        <v>879</v>
      </c>
      <c r="M2" s="21" t="s">
        <v>880</v>
      </c>
      <c r="N2" s="21" t="s">
        <v>881</v>
      </c>
      <c r="O2" s="21" t="s">
        <v>882</v>
      </c>
      <c r="P2" s="21" t="s">
        <v>883</v>
      </c>
      <c r="Q2" s="21" t="s">
        <v>884</v>
      </c>
      <c r="R2" s="21" t="s">
        <v>885</v>
      </c>
      <c r="S2" s="21" t="s">
        <v>886</v>
      </c>
      <c r="T2" s="21" t="s">
        <v>887</v>
      </c>
      <c r="U2" s="21" t="s">
        <v>875</v>
      </c>
      <c r="V2" s="21" t="s">
        <v>888</v>
      </c>
      <c r="W2" s="21" t="s">
        <v>889</v>
      </c>
    </row>
    <row r="3" spans="1:23" ht="42" customHeight="1" x14ac:dyDescent="0.25">
      <c r="A3" s="6" t="s">
        <v>890</v>
      </c>
      <c r="B3" s="11" t="s">
        <v>891</v>
      </c>
      <c r="C3" s="11">
        <v>4</v>
      </c>
      <c r="D3" s="11" t="s">
        <v>892</v>
      </c>
      <c r="E3" s="11" t="s">
        <v>893</v>
      </c>
      <c r="F3" s="22" t="s">
        <v>879</v>
      </c>
      <c r="G3" s="22" t="s">
        <v>894</v>
      </c>
      <c r="H3" s="22" t="s">
        <v>895</v>
      </c>
      <c r="I3" s="22" t="s">
        <v>896</v>
      </c>
      <c r="J3" s="22" t="s">
        <v>897</v>
      </c>
      <c r="K3" s="22" t="s">
        <v>898</v>
      </c>
      <c r="L3" s="22" t="s">
        <v>899</v>
      </c>
      <c r="M3" s="22" t="s">
        <v>900</v>
      </c>
      <c r="N3" s="22" t="s">
        <v>901</v>
      </c>
      <c r="O3" s="22" t="s">
        <v>902</v>
      </c>
      <c r="P3" s="22" t="s">
        <v>903</v>
      </c>
      <c r="Q3" s="22" t="s">
        <v>904</v>
      </c>
      <c r="R3" s="22" t="s">
        <v>905</v>
      </c>
      <c r="S3" s="22" t="s">
        <v>906</v>
      </c>
      <c r="T3" s="22" t="s">
        <v>907</v>
      </c>
      <c r="U3" s="22" t="s">
        <v>899</v>
      </c>
      <c r="V3" s="22" t="s">
        <v>908</v>
      </c>
      <c r="W3" s="22" t="s">
        <v>909</v>
      </c>
    </row>
    <row r="4" spans="1:23" ht="42" customHeight="1" x14ac:dyDescent="0.25">
      <c r="A4" s="6" t="s">
        <v>910</v>
      </c>
      <c r="B4" s="11" t="s">
        <v>911</v>
      </c>
      <c r="C4" s="11">
        <v>4</v>
      </c>
      <c r="D4" s="11" t="s">
        <v>912</v>
      </c>
      <c r="E4" s="11" t="s">
        <v>913</v>
      </c>
      <c r="F4" s="22" t="s">
        <v>914</v>
      </c>
      <c r="G4" s="22" t="s">
        <v>915</v>
      </c>
      <c r="H4" s="22" t="s">
        <v>894</v>
      </c>
      <c r="I4" s="22" t="s">
        <v>895</v>
      </c>
      <c r="J4" s="22" t="s">
        <v>896</v>
      </c>
      <c r="K4" s="22" t="s">
        <v>903</v>
      </c>
      <c r="L4" s="22" t="s">
        <v>901</v>
      </c>
      <c r="M4" s="22" t="s">
        <v>908</v>
      </c>
      <c r="N4" s="22" t="s">
        <v>898</v>
      </c>
      <c r="O4" s="22" t="s">
        <v>897</v>
      </c>
      <c r="P4" s="22" t="s">
        <v>900</v>
      </c>
      <c r="Q4" s="22" t="s">
        <v>899</v>
      </c>
      <c r="R4" s="22" t="s">
        <v>916</v>
      </c>
      <c r="S4" s="22" t="s">
        <v>905</v>
      </c>
      <c r="T4" s="22" t="s">
        <v>906</v>
      </c>
      <c r="U4" s="22" t="s">
        <v>917</v>
      </c>
      <c r="V4" s="22" t="s">
        <v>897</v>
      </c>
      <c r="W4" s="22" t="s">
        <v>900</v>
      </c>
    </row>
    <row r="5" spans="1:23" ht="42" customHeight="1" x14ac:dyDescent="0.25">
      <c r="A5" s="6" t="s">
        <v>918</v>
      </c>
      <c r="B5" s="11" t="s">
        <v>919</v>
      </c>
      <c r="C5" s="11">
        <v>4</v>
      </c>
      <c r="D5" s="11" t="s">
        <v>920</v>
      </c>
      <c r="E5" s="11" t="s">
        <v>921</v>
      </c>
      <c r="F5" s="22" t="s">
        <v>922</v>
      </c>
      <c r="G5" s="22" t="s">
        <v>923</v>
      </c>
      <c r="H5" s="22" t="s">
        <v>924</v>
      </c>
      <c r="I5" s="22" t="s">
        <v>925</v>
      </c>
      <c r="J5" s="22" t="s">
        <v>926</v>
      </c>
      <c r="K5" s="22" t="s">
        <v>927</v>
      </c>
      <c r="L5" s="22" t="s">
        <v>928</v>
      </c>
      <c r="M5" s="22" t="s">
        <v>929</v>
      </c>
      <c r="N5" s="22" t="s">
        <v>930</v>
      </c>
      <c r="O5" s="22" t="s">
        <v>931</v>
      </c>
      <c r="P5" s="22" t="s">
        <v>932</v>
      </c>
      <c r="Q5" s="22" t="s">
        <v>933</v>
      </c>
      <c r="R5" s="22" t="s">
        <v>934</v>
      </c>
      <c r="S5" s="22" t="s">
        <v>935</v>
      </c>
      <c r="T5" s="22" t="s">
        <v>936</v>
      </c>
      <c r="U5" s="22" t="s">
        <v>937</v>
      </c>
      <c r="V5" s="22" t="s">
        <v>938</v>
      </c>
      <c r="W5" s="22" t="s">
        <v>939</v>
      </c>
    </row>
    <row r="6" spans="1:23" ht="42" customHeight="1" x14ac:dyDescent="0.25">
      <c r="A6" s="6" t="s">
        <v>940</v>
      </c>
      <c r="B6" s="11" t="s">
        <v>941</v>
      </c>
      <c r="C6" s="11">
        <v>4</v>
      </c>
      <c r="D6" s="11" t="s">
        <v>942</v>
      </c>
      <c r="E6" s="11" t="s">
        <v>943</v>
      </c>
      <c r="F6" s="22" t="s">
        <v>944</v>
      </c>
      <c r="G6" s="22" t="s">
        <v>945</v>
      </c>
      <c r="H6" s="22" t="s">
        <v>946</v>
      </c>
      <c r="I6" s="22" t="s">
        <v>947</v>
      </c>
      <c r="J6" s="22" t="s">
        <v>948</v>
      </c>
      <c r="K6" s="22" t="s">
        <v>949</v>
      </c>
      <c r="L6" s="22" t="s">
        <v>950</v>
      </c>
      <c r="M6" s="22" t="s">
        <v>951</v>
      </c>
      <c r="N6" s="22" t="s">
        <v>952</v>
      </c>
      <c r="O6" s="22" t="s">
        <v>953</v>
      </c>
      <c r="P6" s="22" t="s">
        <v>930</v>
      </c>
      <c r="Q6" s="22"/>
      <c r="R6" s="22" t="s">
        <v>954</v>
      </c>
      <c r="S6" s="22" t="s">
        <v>955</v>
      </c>
      <c r="T6" s="22" t="s">
        <v>956</v>
      </c>
      <c r="U6" s="22" t="s">
        <v>957</v>
      </c>
      <c r="V6" s="22" t="s">
        <v>958</v>
      </c>
      <c r="W6" s="22" t="s">
        <v>959</v>
      </c>
    </row>
    <row r="7" spans="1:23" ht="42" customHeight="1" x14ac:dyDescent="0.25">
      <c r="A7" s="6" t="s">
        <v>960</v>
      </c>
      <c r="B7" s="11" t="s">
        <v>961</v>
      </c>
      <c r="C7" s="11">
        <v>4</v>
      </c>
      <c r="D7" s="11" t="s">
        <v>962</v>
      </c>
      <c r="E7" s="11" t="s">
        <v>963</v>
      </c>
      <c r="F7" s="22" t="s">
        <v>964</v>
      </c>
      <c r="G7" s="22" t="s">
        <v>965</v>
      </c>
      <c r="H7" s="22" t="s">
        <v>966</v>
      </c>
      <c r="I7" s="22" t="s">
        <v>967</v>
      </c>
      <c r="J7" s="22" t="s">
        <v>968</v>
      </c>
      <c r="K7" s="22" t="s">
        <v>969</v>
      </c>
      <c r="L7" s="22" t="s">
        <v>970</v>
      </c>
      <c r="M7" s="22" t="s">
        <v>971</v>
      </c>
      <c r="N7" s="22" t="s">
        <v>972</v>
      </c>
      <c r="O7" s="22" t="s">
        <v>973</v>
      </c>
      <c r="P7" s="22" t="s">
        <v>974</v>
      </c>
      <c r="Q7" s="22" t="s">
        <v>975</v>
      </c>
      <c r="R7" s="22" t="s">
        <v>976</v>
      </c>
      <c r="S7" s="22" t="s">
        <v>977</v>
      </c>
      <c r="T7" s="22" t="s">
        <v>978</v>
      </c>
      <c r="U7" s="22" t="s">
        <v>975</v>
      </c>
      <c r="V7" s="22" t="s">
        <v>979</v>
      </c>
      <c r="W7" s="22" t="s">
        <v>980</v>
      </c>
    </row>
    <row r="8" spans="1:23" ht="42" customHeight="1" x14ac:dyDescent="0.25">
      <c r="A8" s="6" t="s">
        <v>981</v>
      </c>
      <c r="B8" s="11" t="s">
        <v>982</v>
      </c>
      <c r="C8" s="11">
        <v>4</v>
      </c>
      <c r="D8" s="11" t="s">
        <v>983</v>
      </c>
      <c r="E8" s="11" t="s">
        <v>984</v>
      </c>
      <c r="F8" s="22" t="s">
        <v>985</v>
      </c>
      <c r="G8" s="22" t="s">
        <v>986</v>
      </c>
      <c r="H8" s="22" t="s">
        <v>987</v>
      </c>
      <c r="I8" s="22" t="s">
        <v>988</v>
      </c>
      <c r="J8" s="22" t="s">
        <v>989</v>
      </c>
      <c r="K8" s="22" t="s">
        <v>990</v>
      </c>
      <c r="L8" s="22" t="s">
        <v>991</v>
      </c>
      <c r="M8" s="22" t="s">
        <v>992</v>
      </c>
      <c r="N8" s="22" t="s">
        <v>993</v>
      </c>
      <c r="O8" s="22" t="s">
        <v>994</v>
      </c>
      <c r="P8" s="22" t="s">
        <v>995</v>
      </c>
      <c r="Q8" s="22" t="s">
        <v>996</v>
      </c>
      <c r="R8" s="22" t="s">
        <v>997</v>
      </c>
      <c r="S8" s="22" t="s">
        <v>998</v>
      </c>
      <c r="T8" s="22" t="s">
        <v>999</v>
      </c>
      <c r="U8" s="22" t="s">
        <v>1000</v>
      </c>
      <c r="V8" s="22" t="s">
        <v>1001</v>
      </c>
      <c r="W8" s="22" t="s">
        <v>1002</v>
      </c>
    </row>
    <row r="9" spans="1:23" ht="42" customHeight="1" x14ac:dyDescent="0.25">
      <c r="A9" s="6" t="s">
        <v>1003</v>
      </c>
      <c r="B9" s="11" t="s">
        <v>1004</v>
      </c>
      <c r="C9" s="11">
        <v>4</v>
      </c>
      <c r="D9" s="11" t="s">
        <v>1005</v>
      </c>
      <c r="E9" s="11" t="s">
        <v>1006</v>
      </c>
      <c r="F9" s="22" t="s">
        <v>927</v>
      </c>
      <c r="G9" s="22" t="s">
        <v>1007</v>
      </c>
      <c r="H9" s="22" t="s">
        <v>1008</v>
      </c>
      <c r="I9" s="22" t="s">
        <v>1009</v>
      </c>
      <c r="J9" s="22" t="s">
        <v>1010</v>
      </c>
      <c r="K9" s="22" t="s">
        <v>987</v>
      </c>
      <c r="L9" s="22" t="s">
        <v>1011</v>
      </c>
      <c r="M9" s="22" t="s">
        <v>991</v>
      </c>
      <c r="N9" s="22" t="s">
        <v>1012</v>
      </c>
      <c r="O9" s="22" t="s">
        <v>1013</v>
      </c>
      <c r="P9" s="22" t="s">
        <v>1014</v>
      </c>
      <c r="Q9" s="22" t="s">
        <v>1015</v>
      </c>
      <c r="R9" s="22" t="s">
        <v>1016</v>
      </c>
      <c r="S9" s="22" t="s">
        <v>1017</v>
      </c>
      <c r="T9" s="22" t="s">
        <v>1018</v>
      </c>
      <c r="U9" s="22" t="s">
        <v>1019</v>
      </c>
      <c r="V9" s="22" t="s">
        <v>1020</v>
      </c>
      <c r="W9" s="22" t="s">
        <v>1021</v>
      </c>
    </row>
    <row r="10" spans="1:23" ht="42" customHeight="1" x14ac:dyDescent="0.25">
      <c r="A10" s="6" t="s">
        <v>1022</v>
      </c>
      <c r="B10" s="11" t="s">
        <v>1023</v>
      </c>
      <c r="C10" s="11">
        <v>4</v>
      </c>
      <c r="D10" s="11" t="s">
        <v>1024</v>
      </c>
      <c r="E10" s="11" t="s">
        <v>1025</v>
      </c>
      <c r="F10" s="22" t="s">
        <v>1026</v>
      </c>
      <c r="G10" s="22" t="s">
        <v>1027</v>
      </c>
      <c r="H10" s="22" t="s">
        <v>1028</v>
      </c>
      <c r="I10" s="22" t="s">
        <v>1029</v>
      </c>
      <c r="J10" s="22" t="s">
        <v>1030</v>
      </c>
      <c r="K10" s="22" t="s">
        <v>1031</v>
      </c>
      <c r="L10" s="22" t="s">
        <v>1032</v>
      </c>
      <c r="M10" s="22" t="s">
        <v>1033</v>
      </c>
      <c r="N10" s="22" t="s">
        <v>1034</v>
      </c>
      <c r="O10" s="22" t="s">
        <v>1035</v>
      </c>
      <c r="P10" s="22" t="s">
        <v>1036</v>
      </c>
      <c r="Q10" s="22"/>
      <c r="R10" s="22" t="s">
        <v>1037</v>
      </c>
      <c r="S10" s="22" t="s">
        <v>1038</v>
      </c>
      <c r="T10" s="22" t="s">
        <v>1039</v>
      </c>
      <c r="U10" s="22" t="s">
        <v>1040</v>
      </c>
      <c r="V10" s="22" t="s">
        <v>1041</v>
      </c>
      <c r="W10" s="22" t="s">
        <v>1042</v>
      </c>
    </row>
    <row r="11" spans="1:23" ht="42" customHeight="1" x14ac:dyDescent="0.25">
      <c r="A11" s="6" t="s">
        <v>1043</v>
      </c>
      <c r="B11" s="11" t="s">
        <v>1044</v>
      </c>
      <c r="C11" s="11">
        <v>4</v>
      </c>
      <c r="D11" s="11" t="s">
        <v>1045</v>
      </c>
      <c r="E11" s="11" t="s">
        <v>1046</v>
      </c>
      <c r="F11" s="22" t="s">
        <v>1047</v>
      </c>
      <c r="G11" s="22" t="s">
        <v>1048</v>
      </c>
      <c r="H11" s="22" t="s">
        <v>1049</v>
      </c>
      <c r="I11" s="22" t="s">
        <v>1050</v>
      </c>
      <c r="J11" s="22" t="s">
        <v>1051</v>
      </c>
      <c r="K11" s="22" t="s">
        <v>947</v>
      </c>
      <c r="L11" s="22" t="s">
        <v>1052</v>
      </c>
      <c r="M11" s="22" t="s">
        <v>1053</v>
      </c>
      <c r="N11" s="22" t="s">
        <v>1054</v>
      </c>
      <c r="O11" s="22" t="s">
        <v>1055</v>
      </c>
      <c r="P11" s="22" t="s">
        <v>1056</v>
      </c>
      <c r="Q11" s="22" t="s">
        <v>1057</v>
      </c>
      <c r="R11" s="22" t="s">
        <v>1058</v>
      </c>
      <c r="S11" s="22" t="s">
        <v>1059</v>
      </c>
      <c r="T11" s="22" t="s">
        <v>1060</v>
      </c>
      <c r="U11" s="22" t="s">
        <v>1061</v>
      </c>
      <c r="V11" s="22" t="s">
        <v>1062</v>
      </c>
      <c r="W11" s="22" t="s">
        <v>1063</v>
      </c>
    </row>
    <row r="12" spans="1:23" ht="42" customHeight="1" x14ac:dyDescent="0.25">
      <c r="A12" s="6" t="s">
        <v>1064</v>
      </c>
      <c r="B12" s="11" t="s">
        <v>1065</v>
      </c>
      <c r="C12" s="11">
        <v>4</v>
      </c>
      <c r="D12" s="11" t="s">
        <v>1066</v>
      </c>
      <c r="E12" s="11" t="s">
        <v>1067</v>
      </c>
      <c r="F12" s="22" t="s">
        <v>1068</v>
      </c>
      <c r="G12" s="22" t="s">
        <v>1069</v>
      </c>
      <c r="H12" s="22" t="s">
        <v>1070</v>
      </c>
      <c r="I12" s="22" t="s">
        <v>1071</v>
      </c>
      <c r="J12" s="22" t="s">
        <v>1072</v>
      </c>
      <c r="K12" s="22" t="s">
        <v>1073</v>
      </c>
      <c r="L12" s="22" t="s">
        <v>1074</v>
      </c>
      <c r="M12" s="22" t="s">
        <v>1075</v>
      </c>
      <c r="N12" s="22" t="s">
        <v>1076</v>
      </c>
      <c r="O12" s="22" t="s">
        <v>1077</v>
      </c>
      <c r="P12" s="22" t="s">
        <v>1078</v>
      </c>
      <c r="Q12" s="22" t="s">
        <v>1079</v>
      </c>
      <c r="R12" s="22" t="s">
        <v>1080</v>
      </c>
      <c r="S12" s="22" t="s">
        <v>1081</v>
      </c>
      <c r="T12" s="22" t="s">
        <v>1082</v>
      </c>
      <c r="U12" s="22" t="s">
        <v>1083</v>
      </c>
      <c r="V12" s="22" t="s">
        <v>1084</v>
      </c>
      <c r="W12" s="22" t="s">
        <v>1085</v>
      </c>
    </row>
    <row r="13" spans="1:23" ht="42" customHeight="1" x14ac:dyDescent="0.25">
      <c r="A13" s="6" t="s">
        <v>1086</v>
      </c>
      <c r="B13" s="11" t="s">
        <v>59</v>
      </c>
      <c r="C13" s="11">
        <v>4</v>
      </c>
      <c r="D13" s="11" t="s">
        <v>1087</v>
      </c>
      <c r="E13" s="11" t="s">
        <v>1088</v>
      </c>
      <c r="F13" s="22" t="s">
        <v>898</v>
      </c>
      <c r="G13" s="22" t="s">
        <v>897</v>
      </c>
      <c r="H13" s="22" t="s">
        <v>1089</v>
      </c>
      <c r="I13" s="22" t="s">
        <v>1090</v>
      </c>
      <c r="J13" s="22" t="s">
        <v>1091</v>
      </c>
      <c r="K13" s="22" t="s">
        <v>1092</v>
      </c>
      <c r="L13" s="22" t="s">
        <v>1093</v>
      </c>
      <c r="M13" s="22" t="s">
        <v>900</v>
      </c>
      <c r="N13" s="22" t="s">
        <v>1094</v>
      </c>
      <c r="O13" s="22" t="s">
        <v>1095</v>
      </c>
      <c r="P13" s="22"/>
      <c r="Q13" s="22"/>
      <c r="R13" s="22" t="s">
        <v>1096</v>
      </c>
      <c r="S13" s="22" t="s">
        <v>1094</v>
      </c>
      <c r="T13" s="22" t="s">
        <v>1097</v>
      </c>
      <c r="U13" s="22" t="s">
        <v>1098</v>
      </c>
      <c r="V13" s="22" t="s">
        <v>1099</v>
      </c>
      <c r="W13" s="22" t="s">
        <v>898</v>
      </c>
    </row>
    <row r="14" spans="1:23" ht="42" customHeight="1" x14ac:dyDescent="0.25">
      <c r="A14" s="6" t="s">
        <v>1100</v>
      </c>
      <c r="B14" s="11" t="s">
        <v>1101</v>
      </c>
      <c r="C14" s="11">
        <v>4</v>
      </c>
      <c r="D14" s="11" t="s">
        <v>1102</v>
      </c>
      <c r="E14" s="11" t="s">
        <v>1103</v>
      </c>
      <c r="F14" s="22" t="s">
        <v>1104</v>
      </c>
      <c r="G14" s="22" t="s">
        <v>899</v>
      </c>
      <c r="H14" s="22" t="s">
        <v>935</v>
      </c>
      <c r="I14" s="22" t="s">
        <v>1105</v>
      </c>
      <c r="J14" s="22" t="s">
        <v>1106</v>
      </c>
      <c r="K14" s="22" t="s">
        <v>1095</v>
      </c>
      <c r="L14" s="22" t="s">
        <v>1107</v>
      </c>
      <c r="M14" s="22" t="s">
        <v>1108</v>
      </c>
      <c r="N14" s="22" t="s">
        <v>1109</v>
      </c>
      <c r="O14" s="22" t="s">
        <v>1094</v>
      </c>
      <c r="P14" s="22"/>
      <c r="Q14" s="22"/>
      <c r="R14" s="22" t="s">
        <v>1110</v>
      </c>
      <c r="S14" s="22" t="s">
        <v>1111</v>
      </c>
      <c r="T14" s="22" t="s">
        <v>1106</v>
      </c>
      <c r="U14" s="22" t="s">
        <v>935</v>
      </c>
      <c r="V14" s="22" t="s">
        <v>899</v>
      </c>
      <c r="W14" s="22" t="s">
        <v>1095</v>
      </c>
    </row>
    <row r="15" spans="1:23" ht="42" customHeight="1" x14ac:dyDescent="0.25">
      <c r="A15" s="6" t="s">
        <v>1112</v>
      </c>
      <c r="B15" s="11" t="s">
        <v>53</v>
      </c>
      <c r="C15" s="11">
        <v>4</v>
      </c>
      <c r="D15" s="11" t="s">
        <v>1113</v>
      </c>
      <c r="E15" s="11" t="s">
        <v>1114</v>
      </c>
      <c r="F15" s="22" t="s">
        <v>902</v>
      </c>
      <c r="G15" s="22" t="s">
        <v>1115</v>
      </c>
      <c r="H15" s="22" t="s">
        <v>1094</v>
      </c>
      <c r="I15" s="22" t="s">
        <v>1108</v>
      </c>
      <c r="J15" s="22" t="s">
        <v>1107</v>
      </c>
      <c r="K15" s="22" t="s">
        <v>1116</v>
      </c>
      <c r="L15" s="22" t="s">
        <v>1095</v>
      </c>
      <c r="M15" s="22"/>
      <c r="N15" s="22"/>
      <c r="O15" s="22"/>
      <c r="P15" s="22"/>
      <c r="Q15" s="22"/>
      <c r="R15" s="22" t="s">
        <v>1117</v>
      </c>
      <c r="S15" s="22" t="s">
        <v>1118</v>
      </c>
      <c r="T15" s="22" t="s">
        <v>1098</v>
      </c>
      <c r="U15" s="22" t="s">
        <v>1119</v>
      </c>
      <c r="V15" s="22" t="s">
        <v>1095</v>
      </c>
      <c r="W15" s="22" t="s">
        <v>1120</v>
      </c>
    </row>
    <row r="16" spans="1:23" ht="42" customHeight="1" x14ac:dyDescent="0.25">
      <c r="A16" s="6" t="s">
        <v>1121</v>
      </c>
      <c r="B16" s="11" t="s">
        <v>1122</v>
      </c>
      <c r="C16" s="11">
        <v>4</v>
      </c>
      <c r="D16" s="11" t="s">
        <v>1123</v>
      </c>
      <c r="E16" s="11" t="s">
        <v>1124</v>
      </c>
      <c r="F16" s="22" t="s">
        <v>1125</v>
      </c>
      <c r="G16" s="22" t="s">
        <v>1126</v>
      </c>
      <c r="H16" s="22" t="s">
        <v>1127</v>
      </c>
      <c r="I16" s="22" t="s">
        <v>953</v>
      </c>
      <c r="J16" s="22" t="s">
        <v>1128</v>
      </c>
      <c r="K16" s="22" t="s">
        <v>1129</v>
      </c>
      <c r="L16" s="22" t="s">
        <v>1130</v>
      </c>
      <c r="M16" s="22" t="s">
        <v>1131</v>
      </c>
      <c r="N16" s="22" t="s">
        <v>1030</v>
      </c>
      <c r="O16" s="22" t="s">
        <v>1132</v>
      </c>
      <c r="P16" s="22" t="s">
        <v>1133</v>
      </c>
      <c r="Q16" s="22" t="s">
        <v>1134</v>
      </c>
      <c r="R16" s="22" t="s">
        <v>1135</v>
      </c>
      <c r="S16" s="22" t="s">
        <v>1136</v>
      </c>
      <c r="T16" s="22" t="s">
        <v>1137</v>
      </c>
      <c r="U16" s="22" t="s">
        <v>1138</v>
      </c>
      <c r="V16" s="22" t="s">
        <v>1130</v>
      </c>
      <c r="W16" s="22" t="s">
        <v>1139</v>
      </c>
    </row>
    <row r="17" spans="1:23" ht="42" customHeight="1" x14ac:dyDescent="0.25">
      <c r="A17" s="6" t="s">
        <v>1140</v>
      </c>
      <c r="B17" s="11" t="s">
        <v>1141</v>
      </c>
      <c r="C17" s="11">
        <v>4</v>
      </c>
      <c r="D17" s="11" t="s">
        <v>1142</v>
      </c>
      <c r="E17" s="11" t="s">
        <v>1143</v>
      </c>
      <c r="F17" s="22" t="s">
        <v>1144</v>
      </c>
      <c r="G17" s="22" t="s">
        <v>914</v>
      </c>
      <c r="H17" s="22" t="s">
        <v>1145</v>
      </c>
      <c r="I17" s="22" t="s">
        <v>1146</v>
      </c>
      <c r="J17" s="22" t="s">
        <v>928</v>
      </c>
      <c r="K17" s="22" t="s">
        <v>1147</v>
      </c>
      <c r="L17" s="22" t="s">
        <v>1148</v>
      </c>
      <c r="M17" s="22" t="s">
        <v>1149</v>
      </c>
      <c r="N17" s="22" t="s">
        <v>1150</v>
      </c>
      <c r="O17" s="22" t="s">
        <v>1151</v>
      </c>
      <c r="P17" s="22" t="s">
        <v>1152</v>
      </c>
      <c r="Q17" s="22"/>
      <c r="R17" s="22" t="s">
        <v>1153</v>
      </c>
      <c r="S17" s="22" t="s">
        <v>1150</v>
      </c>
      <c r="T17" s="22" t="s">
        <v>1154</v>
      </c>
      <c r="U17" s="22" t="s">
        <v>1155</v>
      </c>
      <c r="V17" s="22" t="s">
        <v>1145</v>
      </c>
      <c r="W17" s="22" t="s">
        <v>1146</v>
      </c>
    </row>
    <row r="18" spans="1:23" ht="42" customHeight="1" x14ac:dyDescent="0.25">
      <c r="A18" s="6" t="s">
        <v>1156</v>
      </c>
      <c r="B18" s="11" t="s">
        <v>1157</v>
      </c>
      <c r="C18" s="11">
        <v>4</v>
      </c>
      <c r="D18" s="11" t="s">
        <v>1158</v>
      </c>
      <c r="E18" s="11" t="s">
        <v>1159</v>
      </c>
      <c r="F18" s="22" t="s">
        <v>1160</v>
      </c>
      <c r="G18" s="22" t="s">
        <v>1161</v>
      </c>
      <c r="H18" s="22" t="s">
        <v>1162</v>
      </c>
      <c r="I18" s="22" t="s">
        <v>1163</v>
      </c>
      <c r="J18" s="22" t="s">
        <v>1164</v>
      </c>
      <c r="K18" s="22" t="s">
        <v>1165</v>
      </c>
      <c r="L18" s="22" t="s">
        <v>1166</v>
      </c>
      <c r="M18" s="22" t="s">
        <v>996</v>
      </c>
      <c r="N18" s="22" t="s">
        <v>1167</v>
      </c>
      <c r="O18" s="22" t="s">
        <v>1168</v>
      </c>
      <c r="P18" s="22"/>
      <c r="Q18" s="22"/>
      <c r="R18" s="22" t="s">
        <v>1169</v>
      </c>
      <c r="S18" s="22" t="s">
        <v>1170</v>
      </c>
      <c r="T18" s="22" t="s">
        <v>1171</v>
      </c>
      <c r="U18" s="22" t="s">
        <v>1172</v>
      </c>
      <c r="V18" s="22" t="s">
        <v>1173</v>
      </c>
      <c r="W18" s="22" t="s">
        <v>1174</v>
      </c>
    </row>
    <row r="19" spans="1:23" ht="42" customHeight="1" x14ac:dyDescent="0.25">
      <c r="A19" s="6" t="s">
        <v>1175</v>
      </c>
      <c r="B19" s="11" t="s">
        <v>1176</v>
      </c>
      <c r="C19" s="11">
        <v>4</v>
      </c>
      <c r="D19" s="11" t="s">
        <v>1177</v>
      </c>
      <c r="E19" s="11" t="s">
        <v>1178</v>
      </c>
      <c r="F19" s="22" t="s">
        <v>1179</v>
      </c>
      <c r="G19" s="22" t="s">
        <v>1180</v>
      </c>
      <c r="H19" s="22" t="s">
        <v>1181</v>
      </c>
      <c r="I19" s="22" t="s">
        <v>1182</v>
      </c>
      <c r="J19" s="22" t="s">
        <v>992</v>
      </c>
      <c r="K19" s="22" t="s">
        <v>1183</v>
      </c>
      <c r="L19" s="22" t="s">
        <v>986</v>
      </c>
      <c r="M19" s="22" t="s">
        <v>1184</v>
      </c>
      <c r="N19" s="22" t="s">
        <v>988</v>
      </c>
      <c r="O19" s="22" t="s">
        <v>994</v>
      </c>
      <c r="P19" s="22" t="s">
        <v>1185</v>
      </c>
      <c r="Q19" s="22"/>
      <c r="R19" s="22" t="s">
        <v>1186</v>
      </c>
      <c r="S19" s="22" t="s">
        <v>1187</v>
      </c>
      <c r="T19" s="22" t="s">
        <v>1188</v>
      </c>
      <c r="U19" s="22" t="s">
        <v>1189</v>
      </c>
      <c r="V19" s="22" t="s">
        <v>1190</v>
      </c>
      <c r="W19" s="22" t="s">
        <v>1191</v>
      </c>
    </row>
    <row r="20" spans="1:23" ht="42" customHeight="1" x14ac:dyDescent="0.25">
      <c r="A20" s="6" t="s">
        <v>1192</v>
      </c>
      <c r="B20" s="11" t="s">
        <v>1193</v>
      </c>
      <c r="C20" s="11">
        <v>4</v>
      </c>
      <c r="D20" s="11" t="s">
        <v>1194</v>
      </c>
      <c r="E20" s="11" t="s">
        <v>1195</v>
      </c>
      <c r="F20" s="22" t="s">
        <v>952</v>
      </c>
      <c r="G20" s="22" t="s">
        <v>1196</v>
      </c>
      <c r="H20" s="22" t="s">
        <v>1197</v>
      </c>
      <c r="I20" s="22" t="s">
        <v>1198</v>
      </c>
      <c r="J20" s="22" t="s">
        <v>1131</v>
      </c>
      <c r="K20" s="22" t="s">
        <v>1199</v>
      </c>
      <c r="L20" s="22" t="s">
        <v>1200</v>
      </c>
      <c r="M20" s="22" t="s">
        <v>1201</v>
      </c>
      <c r="N20" s="22" t="s">
        <v>1130</v>
      </c>
      <c r="O20" s="22" t="s">
        <v>1202</v>
      </c>
      <c r="P20" s="22" t="s">
        <v>1203</v>
      </c>
      <c r="Q20" s="22"/>
      <c r="R20" s="22" t="s">
        <v>1204</v>
      </c>
      <c r="S20" s="22" t="s">
        <v>1205</v>
      </c>
      <c r="T20" s="22" t="s">
        <v>1206</v>
      </c>
      <c r="U20" s="22" t="s">
        <v>1207</v>
      </c>
      <c r="V20" s="22" t="s">
        <v>1208</v>
      </c>
      <c r="W20" s="22" t="s">
        <v>1209</v>
      </c>
    </row>
    <row r="21" spans="1:23" ht="42" customHeight="1" x14ac:dyDescent="0.25">
      <c r="A21" s="6" t="s">
        <v>1210</v>
      </c>
      <c r="B21" s="11" t="s">
        <v>1211</v>
      </c>
      <c r="C21" s="11">
        <v>4</v>
      </c>
      <c r="D21" s="11" t="s">
        <v>1212</v>
      </c>
      <c r="E21" s="11" t="s">
        <v>1213</v>
      </c>
      <c r="F21" s="22" t="s">
        <v>1214</v>
      </c>
      <c r="G21" s="22" t="s">
        <v>1215</v>
      </c>
      <c r="H21" s="22" t="s">
        <v>1216</v>
      </c>
      <c r="I21" s="22" t="s">
        <v>1166</v>
      </c>
      <c r="J21" s="22" t="s">
        <v>1217</v>
      </c>
      <c r="K21" s="22" t="s">
        <v>1218</v>
      </c>
      <c r="L21" s="22" t="s">
        <v>884</v>
      </c>
      <c r="M21" s="22" t="s">
        <v>1164</v>
      </c>
      <c r="N21" s="22" t="s">
        <v>1219</v>
      </c>
      <c r="O21" s="22" t="s">
        <v>1220</v>
      </c>
      <c r="P21" s="22"/>
      <c r="Q21" s="22"/>
      <c r="R21" s="22" t="s">
        <v>1221</v>
      </c>
      <c r="S21" s="22" t="s">
        <v>1222</v>
      </c>
      <c r="T21" s="22" t="s">
        <v>1223</v>
      </c>
      <c r="U21" s="22" t="s">
        <v>1224</v>
      </c>
      <c r="V21" s="22" t="s">
        <v>1225</v>
      </c>
      <c r="W21" s="22" t="s">
        <v>1226</v>
      </c>
    </row>
    <row r="22" spans="1:23" ht="42" customHeight="1" x14ac:dyDescent="0.25">
      <c r="A22" s="6" t="s">
        <v>1227</v>
      </c>
      <c r="B22" s="11" t="s">
        <v>1228</v>
      </c>
      <c r="C22" s="11">
        <v>4</v>
      </c>
      <c r="D22" s="11" t="s">
        <v>1229</v>
      </c>
      <c r="E22" s="11" t="s">
        <v>1230</v>
      </c>
      <c r="F22" s="22" t="s">
        <v>1129</v>
      </c>
      <c r="G22" s="22" t="s">
        <v>1231</v>
      </c>
      <c r="H22" s="22" t="s">
        <v>1232</v>
      </c>
      <c r="I22" s="22" t="s">
        <v>1233</v>
      </c>
      <c r="J22" s="22" t="s">
        <v>1234</v>
      </c>
      <c r="K22" s="22" t="s">
        <v>1235</v>
      </c>
      <c r="L22" s="22" t="s">
        <v>1236</v>
      </c>
      <c r="M22" s="22" t="s">
        <v>1237</v>
      </c>
      <c r="N22" s="22" t="s">
        <v>990</v>
      </c>
      <c r="O22" s="22" t="s">
        <v>1238</v>
      </c>
      <c r="P22" s="22" t="s">
        <v>1239</v>
      </c>
      <c r="Q22" s="22"/>
      <c r="R22" s="22" t="s">
        <v>1240</v>
      </c>
      <c r="S22" s="22" t="s">
        <v>1238</v>
      </c>
      <c r="T22" s="22" t="s">
        <v>1241</v>
      </c>
      <c r="U22" s="22" t="s">
        <v>1242</v>
      </c>
      <c r="V22" s="22" t="s">
        <v>1243</v>
      </c>
      <c r="W22" s="22" t="s">
        <v>1244</v>
      </c>
    </row>
    <row r="23" spans="1:23" ht="42" customHeight="1" x14ac:dyDescent="0.25">
      <c r="A23" s="6" t="s">
        <v>1245</v>
      </c>
      <c r="B23" s="11" t="s">
        <v>1246</v>
      </c>
      <c r="C23" s="11">
        <v>4</v>
      </c>
      <c r="D23" s="11" t="s">
        <v>1247</v>
      </c>
      <c r="E23" s="11" t="s">
        <v>1248</v>
      </c>
      <c r="F23" s="22" t="s">
        <v>1249</v>
      </c>
      <c r="G23" s="22" t="s">
        <v>1250</v>
      </c>
      <c r="H23" s="22" t="s">
        <v>1251</v>
      </c>
      <c r="I23" s="22" t="s">
        <v>1225</v>
      </c>
      <c r="J23" s="22" t="s">
        <v>1252</v>
      </c>
      <c r="K23" s="22" t="s">
        <v>1253</v>
      </c>
      <c r="L23" s="22" t="s">
        <v>1254</v>
      </c>
      <c r="M23" s="22" t="s">
        <v>1051</v>
      </c>
      <c r="N23" s="22" t="s">
        <v>1050</v>
      </c>
      <c r="O23" s="22" t="s">
        <v>1255</v>
      </c>
      <c r="P23" s="22" t="s">
        <v>1256</v>
      </c>
      <c r="Q23" s="22"/>
      <c r="R23" s="22" t="s">
        <v>1257</v>
      </c>
      <c r="S23" s="22" t="s">
        <v>1258</v>
      </c>
      <c r="T23" s="22" t="s">
        <v>1259</v>
      </c>
      <c r="U23" s="22" t="s">
        <v>1260</v>
      </c>
      <c r="V23" s="22" t="s">
        <v>1261</v>
      </c>
      <c r="W23" s="22" t="s">
        <v>1262</v>
      </c>
    </row>
    <row r="24" spans="1:23" ht="42" customHeight="1" x14ac:dyDescent="0.25">
      <c r="A24" s="6" t="s">
        <v>1263</v>
      </c>
      <c r="B24" s="11" t="s">
        <v>1264</v>
      </c>
      <c r="C24" s="11">
        <v>4</v>
      </c>
      <c r="D24" s="11" t="s">
        <v>1265</v>
      </c>
      <c r="E24" s="11" t="s">
        <v>1266</v>
      </c>
      <c r="F24" s="22" t="s">
        <v>1267</v>
      </c>
      <c r="G24" s="22" t="s">
        <v>1268</v>
      </c>
      <c r="H24" s="22" t="s">
        <v>1053</v>
      </c>
      <c r="I24" s="22" t="s">
        <v>1269</v>
      </c>
      <c r="J24" s="22" t="s">
        <v>1270</v>
      </c>
      <c r="K24" s="22" t="s">
        <v>1271</v>
      </c>
      <c r="L24" s="22" t="s">
        <v>947</v>
      </c>
      <c r="M24" s="22" t="s">
        <v>1048</v>
      </c>
      <c r="N24" s="22" t="s">
        <v>1272</v>
      </c>
      <c r="O24" s="22" t="s">
        <v>1273</v>
      </c>
      <c r="P24" s="22"/>
      <c r="Q24" s="22"/>
      <c r="R24" s="22" t="s">
        <v>1274</v>
      </c>
      <c r="S24" s="22" t="s">
        <v>1275</v>
      </c>
      <c r="T24" s="22" t="s">
        <v>1276</v>
      </c>
      <c r="U24" s="22" t="s">
        <v>1277</v>
      </c>
      <c r="V24" s="22" t="s">
        <v>1278</v>
      </c>
      <c r="W24" s="22" t="s">
        <v>1279</v>
      </c>
    </row>
    <row r="25" spans="1:23" ht="42" customHeight="1" x14ac:dyDescent="0.25">
      <c r="A25" s="6" t="s">
        <v>1280</v>
      </c>
      <c r="B25" s="11" t="s">
        <v>1281</v>
      </c>
      <c r="C25" s="11">
        <v>4</v>
      </c>
      <c r="D25" s="11" t="s">
        <v>1282</v>
      </c>
      <c r="E25" s="11" t="s">
        <v>1283</v>
      </c>
      <c r="F25" s="22" t="s">
        <v>1284</v>
      </c>
      <c r="G25" s="22" t="s">
        <v>933</v>
      </c>
      <c r="H25" s="22" t="s">
        <v>1285</v>
      </c>
      <c r="I25" s="22" t="s">
        <v>1286</v>
      </c>
      <c r="J25" s="22" t="s">
        <v>1287</v>
      </c>
      <c r="K25" s="22" t="s">
        <v>1288</v>
      </c>
      <c r="L25" s="22" t="s">
        <v>1289</v>
      </c>
      <c r="M25" s="22" t="s">
        <v>1290</v>
      </c>
      <c r="N25" s="22" t="s">
        <v>1291</v>
      </c>
      <c r="O25" s="22" t="s">
        <v>1292</v>
      </c>
      <c r="P25" s="22"/>
      <c r="Q25" s="22"/>
      <c r="R25" s="22" t="s">
        <v>1293</v>
      </c>
      <c r="S25" s="22" t="s">
        <v>1294</v>
      </c>
      <c r="T25" s="22" t="s">
        <v>1295</v>
      </c>
      <c r="U25" s="22" t="s">
        <v>1296</v>
      </c>
      <c r="V25" s="22" t="s">
        <v>1297</v>
      </c>
      <c r="W25" s="22" t="s">
        <v>1298</v>
      </c>
    </row>
    <row r="26" spans="1:23" ht="42" customHeight="1" x14ac:dyDescent="0.25">
      <c r="A26" s="6" t="s">
        <v>1299</v>
      </c>
      <c r="B26" s="11" t="s">
        <v>1300</v>
      </c>
      <c r="C26" s="11">
        <v>4</v>
      </c>
      <c r="D26" s="11" t="s">
        <v>1301</v>
      </c>
      <c r="E26" s="11" t="s">
        <v>1302</v>
      </c>
      <c r="F26" s="22" t="s">
        <v>948</v>
      </c>
      <c r="G26" s="22" t="s">
        <v>946</v>
      </c>
      <c r="H26" s="22" t="s">
        <v>1303</v>
      </c>
      <c r="I26" s="22" t="s">
        <v>1304</v>
      </c>
      <c r="J26" s="22" t="s">
        <v>1078</v>
      </c>
      <c r="K26" s="22" t="s">
        <v>1305</v>
      </c>
      <c r="L26" s="22" t="s">
        <v>1072</v>
      </c>
      <c r="M26" s="22" t="s">
        <v>1306</v>
      </c>
      <c r="N26" s="22" t="s">
        <v>1108</v>
      </c>
      <c r="O26" s="22" t="s">
        <v>930</v>
      </c>
      <c r="P26" s="22"/>
      <c r="Q26" s="22"/>
      <c r="R26" s="22" t="s">
        <v>1307</v>
      </c>
      <c r="S26" s="22" t="s">
        <v>1308</v>
      </c>
      <c r="T26" s="22" t="s">
        <v>1309</v>
      </c>
      <c r="U26" s="22" t="s">
        <v>1310</v>
      </c>
      <c r="V26" s="22" t="s">
        <v>1311</v>
      </c>
      <c r="W26" s="22" t="s">
        <v>1312</v>
      </c>
    </row>
    <row r="27" spans="1:23" ht="42" customHeight="1" x14ac:dyDescent="0.25">
      <c r="A27" s="6" t="s">
        <v>1313</v>
      </c>
      <c r="B27" s="11" t="s">
        <v>1314</v>
      </c>
      <c r="C27" s="11">
        <v>4</v>
      </c>
      <c r="D27" s="11" t="s">
        <v>1315</v>
      </c>
      <c r="E27" s="11" t="s">
        <v>1316</v>
      </c>
      <c r="F27" s="22" t="s">
        <v>1317</v>
      </c>
      <c r="G27" s="22" t="s">
        <v>1318</v>
      </c>
      <c r="H27" s="22" t="s">
        <v>1319</v>
      </c>
      <c r="I27" s="22" t="s">
        <v>1320</v>
      </c>
      <c r="J27" s="22" t="s">
        <v>1321</v>
      </c>
      <c r="K27" s="22" t="s">
        <v>1322</v>
      </c>
      <c r="L27" s="22" t="s">
        <v>1020</v>
      </c>
      <c r="M27" s="22" t="s">
        <v>1323</v>
      </c>
      <c r="N27" s="22" t="s">
        <v>1324</v>
      </c>
      <c r="O27" s="22"/>
      <c r="P27" s="22"/>
      <c r="Q27" s="22"/>
      <c r="R27" s="22" t="s">
        <v>1325</v>
      </c>
      <c r="S27" s="22" t="s">
        <v>1326</v>
      </c>
      <c r="T27" s="22" t="s">
        <v>1327</v>
      </c>
      <c r="U27" s="22" t="s">
        <v>1328</v>
      </c>
      <c r="V27" s="22" t="s">
        <v>1329</v>
      </c>
      <c r="W27" s="22" t="s">
        <v>1330</v>
      </c>
    </row>
    <row r="28" spans="1:23" ht="42" customHeight="1" x14ac:dyDescent="0.25">
      <c r="A28" s="6" t="s">
        <v>1331</v>
      </c>
      <c r="B28" s="11" t="s">
        <v>1332</v>
      </c>
      <c r="C28" s="11">
        <v>4</v>
      </c>
      <c r="D28" s="11" t="s">
        <v>1333</v>
      </c>
      <c r="E28" s="11" t="s">
        <v>1334</v>
      </c>
      <c r="F28" s="22" t="s">
        <v>1335</v>
      </c>
      <c r="G28" s="22" t="s">
        <v>884</v>
      </c>
      <c r="H28" s="22" t="s">
        <v>1336</v>
      </c>
      <c r="I28" s="22" t="s">
        <v>1337</v>
      </c>
      <c r="J28" s="22" t="s">
        <v>1338</v>
      </c>
      <c r="K28" s="22" t="s">
        <v>1339</v>
      </c>
      <c r="L28" s="22" t="s">
        <v>1340</v>
      </c>
      <c r="M28" s="22" t="s">
        <v>1341</v>
      </c>
      <c r="N28" s="22" t="s">
        <v>1342</v>
      </c>
      <c r="O28" s="22"/>
      <c r="P28" s="22"/>
      <c r="Q28" s="22"/>
      <c r="R28" s="22" t="s">
        <v>1343</v>
      </c>
      <c r="S28" s="22" t="s">
        <v>1344</v>
      </c>
      <c r="T28" s="22" t="s">
        <v>1345</v>
      </c>
      <c r="U28" s="22" t="s">
        <v>1346</v>
      </c>
      <c r="V28" s="22" t="s">
        <v>1347</v>
      </c>
      <c r="W28" s="22" t="s">
        <v>1348</v>
      </c>
    </row>
    <row r="29" spans="1:23" ht="42" customHeight="1" x14ac:dyDescent="0.25">
      <c r="A29" s="6" t="s">
        <v>1349</v>
      </c>
      <c r="B29" s="11" t="s">
        <v>1350</v>
      </c>
      <c r="C29" s="11">
        <v>4</v>
      </c>
      <c r="D29" s="11" t="s">
        <v>1351</v>
      </c>
      <c r="E29" s="11" t="s">
        <v>1352</v>
      </c>
      <c r="F29" s="22" t="s">
        <v>1353</v>
      </c>
      <c r="G29" s="22" t="s">
        <v>1354</v>
      </c>
      <c r="H29" s="22" t="s">
        <v>1355</v>
      </c>
      <c r="I29" s="22" t="s">
        <v>1356</v>
      </c>
      <c r="J29" s="22" t="s">
        <v>1357</v>
      </c>
      <c r="K29" s="22" t="s">
        <v>1358</v>
      </c>
      <c r="L29" s="22" t="s">
        <v>1359</v>
      </c>
      <c r="M29" s="22" t="s">
        <v>1360</v>
      </c>
      <c r="N29" s="22" t="s">
        <v>1361</v>
      </c>
      <c r="O29" s="22"/>
      <c r="P29" s="22"/>
      <c r="Q29" s="22"/>
      <c r="R29" s="22" t="s">
        <v>1362</v>
      </c>
      <c r="S29" s="22" t="s">
        <v>1363</v>
      </c>
      <c r="T29" s="22" t="s">
        <v>1364</v>
      </c>
      <c r="U29" s="22" t="s">
        <v>1365</v>
      </c>
      <c r="V29" s="22" t="s">
        <v>1366</v>
      </c>
      <c r="W29" s="22" t="s">
        <v>1367</v>
      </c>
    </row>
    <row r="30" spans="1:23" ht="42" customHeight="1" x14ac:dyDescent="0.25">
      <c r="A30" s="6" t="s">
        <v>1368</v>
      </c>
      <c r="B30" s="11" t="s">
        <v>1369</v>
      </c>
      <c r="C30" s="11">
        <v>4</v>
      </c>
      <c r="D30" s="11" t="s">
        <v>1370</v>
      </c>
      <c r="E30" s="11" t="s">
        <v>1371</v>
      </c>
      <c r="F30" s="22" t="s">
        <v>1107</v>
      </c>
      <c r="G30" s="22" t="s">
        <v>1108</v>
      </c>
      <c r="H30" s="22" t="s">
        <v>1372</v>
      </c>
      <c r="I30" s="22" t="s">
        <v>1373</v>
      </c>
      <c r="J30" s="22" t="s">
        <v>1094</v>
      </c>
      <c r="K30" s="22" t="s">
        <v>1337</v>
      </c>
      <c r="L30" s="22" t="s">
        <v>1116</v>
      </c>
      <c r="M30" s="22" t="s">
        <v>1374</v>
      </c>
      <c r="N30" s="22" t="s">
        <v>1375</v>
      </c>
      <c r="O30" s="22"/>
      <c r="P30" s="22"/>
      <c r="Q30" s="22"/>
      <c r="R30" s="22" t="s">
        <v>1376</v>
      </c>
      <c r="S30" s="22" t="s">
        <v>1377</v>
      </c>
      <c r="T30" s="22" t="s">
        <v>1378</v>
      </c>
      <c r="U30" s="22" t="s">
        <v>1379</v>
      </c>
      <c r="V30" s="22" t="s">
        <v>1380</v>
      </c>
      <c r="W30" s="22" t="s">
        <v>1381</v>
      </c>
    </row>
    <row r="31" spans="1:23" ht="42" customHeight="1" x14ac:dyDescent="0.25">
      <c r="A31" s="6"/>
      <c r="B31" s="11"/>
      <c r="C31" s="11"/>
      <c r="D31" s="11"/>
      <c r="E31" s="11"/>
      <c r="F31" s="23"/>
      <c r="G31" s="23"/>
      <c r="H31" s="23"/>
      <c r="I31" s="23"/>
      <c r="J31" s="23"/>
      <c r="K31" s="23"/>
      <c r="L31" s="23"/>
      <c r="M31" s="23"/>
      <c r="N31" s="23"/>
      <c r="O31" s="23"/>
      <c r="P31" s="23"/>
      <c r="Q31" s="23"/>
      <c r="R31" s="23"/>
      <c r="S31" s="23"/>
      <c r="T31" s="23"/>
      <c r="U31" s="23"/>
      <c r="V31" s="23"/>
      <c r="W31" s="23"/>
    </row>
    <row r="32" spans="1:23" ht="42" customHeight="1" x14ac:dyDescent="0.25">
      <c r="A32" s="6"/>
      <c r="B32" s="11"/>
      <c r="C32" s="11"/>
      <c r="D32" s="11"/>
      <c r="E32" s="11"/>
      <c r="F32" s="23"/>
      <c r="G32" s="23"/>
      <c r="H32" s="23"/>
      <c r="I32" s="23"/>
      <c r="J32" s="23"/>
      <c r="K32" s="23"/>
      <c r="L32" s="23"/>
      <c r="M32" s="23"/>
      <c r="N32" s="23"/>
      <c r="O32" s="23"/>
      <c r="P32" s="23"/>
      <c r="Q32" s="23"/>
      <c r="R32" s="23"/>
      <c r="S32" s="23"/>
      <c r="T32" s="23"/>
      <c r="U32" s="23"/>
      <c r="V32" s="23"/>
      <c r="W32" s="23"/>
    </row>
    <row r="33" spans="1:23" ht="42" customHeight="1" x14ac:dyDescent="0.25">
      <c r="A33" s="6"/>
      <c r="B33" s="11"/>
      <c r="C33" s="11"/>
      <c r="D33" s="11"/>
      <c r="E33" s="11"/>
      <c r="F33" s="23"/>
      <c r="G33" s="23"/>
      <c r="H33" s="23"/>
      <c r="I33" s="23"/>
      <c r="J33" s="23"/>
      <c r="K33" s="23"/>
      <c r="L33" s="23"/>
      <c r="M33" s="23"/>
      <c r="N33" s="23"/>
      <c r="O33" s="23"/>
      <c r="P33" s="23"/>
      <c r="Q33" s="23"/>
      <c r="R33" s="23"/>
      <c r="S33" s="23"/>
      <c r="T33" s="23"/>
      <c r="U33" s="23"/>
      <c r="V33" s="23"/>
      <c r="W33" s="23"/>
    </row>
    <row r="34" spans="1:23" ht="42" customHeight="1" x14ac:dyDescent="0.25">
      <c r="A34" s="6"/>
      <c r="B34" s="11"/>
      <c r="C34" s="11"/>
      <c r="D34" s="11"/>
      <c r="E34" s="11"/>
      <c r="F34" s="23"/>
      <c r="G34" s="23"/>
      <c r="H34" s="23"/>
      <c r="I34" s="23"/>
      <c r="J34" s="23"/>
      <c r="K34" s="23"/>
      <c r="L34" s="23"/>
      <c r="M34" s="23"/>
      <c r="N34" s="23"/>
      <c r="O34" s="23"/>
      <c r="P34" s="23"/>
      <c r="Q34" s="23"/>
      <c r="R34" s="23"/>
      <c r="S34" s="23"/>
      <c r="T34" s="23"/>
      <c r="U34" s="23"/>
      <c r="V34" s="23"/>
      <c r="W34" s="23"/>
    </row>
    <row r="35" spans="1:23" ht="42" customHeight="1" x14ac:dyDescent="0.25">
      <c r="A35" s="6"/>
      <c r="B35" s="11"/>
      <c r="C35" s="11"/>
      <c r="D35" s="11"/>
      <c r="E35" s="11"/>
      <c r="F35" s="23"/>
      <c r="G35" s="23"/>
      <c r="H35" s="23"/>
      <c r="I35" s="23"/>
      <c r="J35" s="23"/>
      <c r="K35" s="23"/>
      <c r="L35" s="23"/>
      <c r="M35" s="23"/>
      <c r="N35" s="23"/>
      <c r="O35" s="23"/>
      <c r="P35" s="23"/>
      <c r="Q35" s="23"/>
      <c r="R35" s="23"/>
      <c r="S35" s="23"/>
      <c r="T35" s="23"/>
      <c r="U35" s="23"/>
      <c r="V35" s="23"/>
      <c r="W35" s="23"/>
    </row>
    <row r="36" spans="1:23" ht="42" customHeight="1" x14ac:dyDescent="0.25">
      <c r="A36" s="6"/>
      <c r="B36" s="11"/>
      <c r="C36" s="11"/>
      <c r="D36" s="11"/>
      <c r="E36" s="11"/>
      <c r="F36" s="23"/>
      <c r="G36" s="23"/>
      <c r="H36" s="23"/>
      <c r="I36" s="23"/>
      <c r="J36" s="23"/>
      <c r="K36" s="23"/>
      <c r="L36" s="23"/>
      <c r="M36" s="23"/>
      <c r="N36" s="23"/>
      <c r="O36" s="23"/>
      <c r="P36" s="23"/>
      <c r="Q36" s="23"/>
      <c r="R36" s="23"/>
      <c r="S36" s="23"/>
      <c r="T36" s="23"/>
      <c r="U36" s="23"/>
      <c r="V36" s="23"/>
      <c r="W36" s="23"/>
    </row>
    <row r="37" spans="1:23" ht="42" customHeight="1" x14ac:dyDescent="0.25">
      <c r="A37" s="6"/>
      <c r="B37" s="11"/>
      <c r="C37" s="11"/>
      <c r="D37" s="11"/>
      <c r="E37" s="11"/>
      <c r="F37" s="23"/>
      <c r="G37" s="23"/>
      <c r="H37" s="23"/>
      <c r="I37" s="23"/>
      <c r="J37" s="23"/>
      <c r="K37" s="23"/>
      <c r="L37" s="23"/>
      <c r="M37" s="23"/>
      <c r="N37" s="23"/>
      <c r="O37" s="23"/>
      <c r="P37" s="23"/>
      <c r="Q37" s="23"/>
      <c r="R37" s="23"/>
      <c r="S37" s="23"/>
      <c r="T37" s="23"/>
      <c r="U37" s="23"/>
      <c r="V37" s="23"/>
      <c r="W37" s="23"/>
    </row>
    <row r="38" spans="1:23" ht="42" customHeight="1" x14ac:dyDescent="0.25">
      <c r="A38" s="6"/>
      <c r="B38" s="11"/>
      <c r="C38" s="11"/>
      <c r="D38" s="11"/>
      <c r="E38" s="11"/>
      <c r="F38" s="23"/>
      <c r="G38" s="23"/>
      <c r="H38" s="23"/>
      <c r="I38" s="23"/>
      <c r="J38" s="23"/>
      <c r="K38" s="23"/>
      <c r="L38" s="23"/>
      <c r="M38" s="23"/>
      <c r="N38" s="23"/>
      <c r="O38" s="23"/>
      <c r="P38" s="23"/>
      <c r="Q38" s="23"/>
      <c r="R38" s="23"/>
      <c r="S38" s="23"/>
      <c r="T38" s="23"/>
      <c r="U38" s="23"/>
      <c r="V38" s="23"/>
      <c r="W38" s="23"/>
    </row>
    <row r="39" spans="1:23" ht="42" customHeight="1" x14ac:dyDescent="0.25">
      <c r="A39" s="6"/>
      <c r="B39" s="11"/>
      <c r="C39" s="11"/>
      <c r="D39" s="11"/>
      <c r="E39" s="11"/>
      <c r="F39" s="23"/>
      <c r="G39" s="23"/>
      <c r="H39" s="23"/>
      <c r="I39" s="23"/>
      <c r="J39" s="23"/>
      <c r="K39" s="23"/>
      <c r="L39" s="23"/>
      <c r="M39" s="23"/>
      <c r="N39" s="23"/>
      <c r="O39" s="23"/>
      <c r="P39" s="23"/>
      <c r="Q39" s="23"/>
      <c r="R39" s="23"/>
      <c r="S39" s="23"/>
      <c r="T39" s="23"/>
      <c r="U39" s="23"/>
      <c r="V39" s="23"/>
      <c r="W39" s="23"/>
    </row>
    <row r="40" spans="1:23" ht="42" customHeight="1" x14ac:dyDescent="0.25">
      <c r="A40" s="8"/>
      <c r="B40" s="12"/>
      <c r="C40" s="12"/>
      <c r="D40" s="12"/>
      <c r="E40" s="12"/>
      <c r="F40" s="24"/>
      <c r="G40" s="24"/>
      <c r="H40" s="24"/>
      <c r="I40" s="24"/>
      <c r="J40" s="24"/>
      <c r="K40" s="24"/>
      <c r="L40" s="24"/>
      <c r="M40" s="24"/>
      <c r="N40" s="24"/>
      <c r="O40" s="24"/>
      <c r="P40" s="24"/>
      <c r="Q40" s="24"/>
      <c r="R40" s="24"/>
      <c r="S40" s="24"/>
      <c r="T40" s="24"/>
      <c r="U40" s="24"/>
      <c r="V40" s="24"/>
      <c r="W40"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2C15-A70A-4B95-880D-96092A36DDB9}">
  <dimension ref="A1:J173"/>
  <sheetViews>
    <sheetView workbookViewId="0">
      <selection activeCell="J152" sqref="J152:J172"/>
    </sheetView>
  </sheetViews>
  <sheetFormatPr baseColWidth="10" defaultRowHeight="15.75" x14ac:dyDescent="0.25"/>
  <cols>
    <col min="1" max="1" width="11" style="104"/>
    <col min="2" max="2" width="22.25" style="104" customWidth="1"/>
    <col min="3" max="3" width="42.25" style="104" customWidth="1"/>
    <col min="4" max="7" width="11" style="104"/>
    <col min="8" max="8" width="111.75" style="579" customWidth="1"/>
    <col min="9" max="9" width="11" style="104"/>
    <col min="10" max="10" width="6" style="104" customWidth="1"/>
    <col min="11" max="16384" width="11" style="104"/>
  </cols>
  <sheetData>
    <row r="1" spans="1:10" ht="21" customHeight="1" x14ac:dyDescent="0.25">
      <c r="A1" s="103"/>
      <c r="B1" s="103"/>
      <c r="C1" s="103"/>
      <c r="D1" s="103"/>
      <c r="E1" s="103"/>
      <c r="F1" s="103"/>
      <c r="G1" s="103"/>
      <c r="H1" s="577"/>
      <c r="J1" s="580">
        <v>1</v>
      </c>
    </row>
    <row r="2" spans="1:10" ht="21" customHeight="1" x14ac:dyDescent="0.25">
      <c r="A2" s="103"/>
      <c r="B2" s="105" t="s">
        <v>1392</v>
      </c>
      <c r="C2" s="103"/>
      <c r="D2" s="103"/>
      <c r="E2" s="103"/>
      <c r="F2" s="103"/>
      <c r="G2" s="103"/>
      <c r="H2" s="578"/>
      <c r="J2" s="580">
        <v>1</v>
      </c>
    </row>
    <row r="3" spans="1:10" ht="21" customHeight="1" x14ac:dyDescent="0.25">
      <c r="A3" s="103"/>
      <c r="B3" s="105"/>
      <c r="C3" s="103"/>
      <c r="D3" s="103"/>
      <c r="E3" s="103"/>
      <c r="F3" s="103"/>
      <c r="G3" s="103"/>
      <c r="H3" s="582" t="s">
        <v>1733</v>
      </c>
      <c r="J3" s="580">
        <v>1</v>
      </c>
    </row>
    <row r="4" spans="1:10" ht="21" customHeight="1" x14ac:dyDescent="0.25">
      <c r="A4" s="103"/>
      <c r="B4" s="105" t="s">
        <v>1393</v>
      </c>
      <c r="C4" s="103"/>
      <c r="D4" s="103"/>
      <c r="E4" s="103"/>
      <c r="F4" s="103"/>
      <c r="G4" s="103"/>
      <c r="H4" s="578"/>
      <c r="J4" s="580">
        <v>1</v>
      </c>
    </row>
    <row r="5" spans="1:10" ht="21" customHeight="1" x14ac:dyDescent="0.25">
      <c r="A5" s="103"/>
      <c r="B5" s="103"/>
      <c r="C5" s="103"/>
      <c r="D5" s="103"/>
      <c r="E5" s="103"/>
      <c r="F5" s="103"/>
      <c r="G5" s="103"/>
      <c r="H5" s="676" t="s">
        <v>1726</v>
      </c>
      <c r="J5" s="580">
        <v>1</v>
      </c>
    </row>
    <row r="6" spans="1:10" ht="21" customHeight="1" x14ac:dyDescent="0.25">
      <c r="A6" s="103"/>
      <c r="B6" s="106" t="s">
        <v>1394</v>
      </c>
      <c r="C6" s="103"/>
      <c r="D6" s="103"/>
      <c r="E6" s="103"/>
      <c r="F6" s="103"/>
      <c r="G6" s="103"/>
      <c r="H6" s="676"/>
      <c r="J6" s="580">
        <v>1</v>
      </c>
    </row>
    <row r="7" spans="1:10" ht="21" customHeight="1" x14ac:dyDescent="0.25">
      <c r="A7" s="103"/>
      <c r="B7" s="103" t="s">
        <v>1395</v>
      </c>
      <c r="C7" s="103"/>
      <c r="D7" s="103"/>
      <c r="E7" s="103"/>
      <c r="F7" s="103"/>
      <c r="G7" s="103"/>
      <c r="H7" s="676"/>
      <c r="J7" s="580">
        <v>1</v>
      </c>
    </row>
    <row r="8" spans="1:10" ht="21" customHeight="1" x14ac:dyDescent="0.25">
      <c r="A8" s="103"/>
      <c r="B8" s="103" t="s">
        <v>1396</v>
      </c>
      <c r="C8" s="103"/>
      <c r="D8" s="103"/>
      <c r="E8" s="103"/>
      <c r="F8" s="103"/>
      <c r="G8" s="103"/>
      <c r="H8" s="676"/>
      <c r="J8" s="580">
        <v>1</v>
      </c>
    </row>
    <row r="9" spans="1:10" ht="21" customHeight="1" x14ac:dyDescent="0.25">
      <c r="A9" s="103"/>
      <c r="B9" s="103" t="s">
        <v>1397</v>
      </c>
      <c r="C9" s="103"/>
      <c r="D9" s="103"/>
      <c r="E9" s="103"/>
      <c r="F9" s="103"/>
      <c r="G9" s="103"/>
      <c r="H9" t="s">
        <v>1734</v>
      </c>
      <c r="J9" s="580">
        <v>1</v>
      </c>
    </row>
    <row r="10" spans="1:10" ht="21" customHeight="1" x14ac:dyDescent="0.25">
      <c r="A10" s="103"/>
      <c r="B10" s="103"/>
      <c r="C10" s="103"/>
      <c r="D10" s="103"/>
      <c r="E10" s="103"/>
      <c r="F10" s="103"/>
      <c r="G10" s="103"/>
      <c r="H10" s="568" t="s">
        <v>1735</v>
      </c>
      <c r="J10" s="580">
        <v>1</v>
      </c>
    </row>
    <row r="11" spans="1:10" ht="21" customHeight="1" x14ac:dyDescent="0.25">
      <c r="A11" s="103"/>
      <c r="B11" s="107" t="s">
        <v>1398</v>
      </c>
      <c r="C11" s="103"/>
      <c r="D11" s="103"/>
      <c r="E11" s="103"/>
      <c r="F11" s="103"/>
      <c r="G11" s="103"/>
      <c r="H11"/>
      <c r="J11" s="580">
        <v>1</v>
      </c>
    </row>
    <row r="12" spans="1:10" ht="21" customHeight="1" x14ac:dyDescent="0.25">
      <c r="A12" s="103"/>
      <c r="B12" s="103" t="s">
        <v>1399</v>
      </c>
      <c r="C12" s="103"/>
      <c r="D12" s="103"/>
      <c r="E12" s="103"/>
      <c r="F12" s="103"/>
      <c r="G12" s="103"/>
      <c r="H12" s="568" t="s">
        <v>1736</v>
      </c>
      <c r="J12" s="580">
        <v>1</v>
      </c>
    </row>
    <row r="13" spans="1:10" ht="21" customHeight="1" x14ac:dyDescent="0.25">
      <c r="A13" s="103"/>
      <c r="B13" s="108" t="s">
        <v>1400</v>
      </c>
      <c r="C13" s="108" t="s">
        <v>1389</v>
      </c>
      <c r="D13" s="103"/>
      <c r="E13" s="103"/>
      <c r="F13" s="103"/>
      <c r="G13" s="103"/>
      <c r="H13"/>
      <c r="J13" s="580">
        <v>1</v>
      </c>
    </row>
    <row r="14" spans="1:10" ht="21" customHeight="1" x14ac:dyDescent="0.25">
      <c r="A14" s="103"/>
      <c r="B14" s="109" t="s">
        <v>1401</v>
      </c>
      <c r="C14" s="109" t="s">
        <v>1402</v>
      </c>
      <c r="D14" s="103"/>
      <c r="E14" s="103"/>
      <c r="F14" s="103"/>
      <c r="G14" s="103"/>
      <c r="H14" s="568" t="s">
        <v>1737</v>
      </c>
      <c r="J14" s="580">
        <v>1</v>
      </c>
    </row>
    <row r="15" spans="1:10" ht="21" customHeight="1" x14ac:dyDescent="0.25">
      <c r="A15" s="103"/>
      <c r="B15" s="109" t="s">
        <v>1403</v>
      </c>
      <c r="C15" s="109" t="s">
        <v>1404</v>
      </c>
      <c r="D15" s="103"/>
      <c r="E15" s="103"/>
      <c r="F15" s="103"/>
      <c r="G15" s="103"/>
      <c r="H15" s="568" t="s">
        <v>1738</v>
      </c>
      <c r="J15" s="580">
        <v>1</v>
      </c>
    </row>
    <row r="16" spans="1:10" ht="21" customHeight="1" x14ac:dyDescent="0.25">
      <c r="A16" s="103"/>
      <c r="B16" s="109" t="s">
        <v>1390</v>
      </c>
      <c r="C16" s="109" t="s">
        <v>1405</v>
      </c>
      <c r="D16" s="103"/>
      <c r="E16" s="103"/>
      <c r="F16" s="103"/>
      <c r="G16" s="103"/>
      <c r="H16"/>
      <c r="J16" s="580">
        <v>1</v>
      </c>
    </row>
    <row r="17" spans="1:10" ht="21" customHeight="1" x14ac:dyDescent="0.25">
      <c r="A17" s="103"/>
      <c r="B17" s="109" t="s">
        <v>1391</v>
      </c>
      <c r="C17" s="109" t="s">
        <v>1406</v>
      </c>
      <c r="D17" s="103"/>
      <c r="E17" s="103"/>
      <c r="F17" s="103"/>
      <c r="G17" s="103"/>
      <c r="H17" s="568" t="s">
        <v>1739</v>
      </c>
      <c r="J17" s="580">
        <v>1</v>
      </c>
    </row>
    <row r="18" spans="1:10" ht="21" customHeight="1" x14ac:dyDescent="0.25">
      <c r="A18" s="103"/>
      <c r="B18" s="109" t="s">
        <v>1407</v>
      </c>
      <c r="C18" s="109" t="s">
        <v>1408</v>
      </c>
      <c r="D18" s="103"/>
      <c r="E18" s="103"/>
      <c r="F18" s="103"/>
      <c r="G18" s="103"/>
      <c r="H18" s="568" t="s">
        <v>1740</v>
      </c>
      <c r="J18" s="580">
        <v>1</v>
      </c>
    </row>
    <row r="19" spans="1:10" ht="21" customHeight="1" x14ac:dyDescent="0.25">
      <c r="A19" s="103"/>
      <c r="B19" s="109" t="s">
        <v>1409</v>
      </c>
      <c r="C19" s="109" t="s">
        <v>1410</v>
      </c>
      <c r="D19" s="103"/>
      <c r="E19" s="103"/>
      <c r="F19" s="103"/>
      <c r="G19" s="103"/>
      <c r="H19" s="568" t="s">
        <v>1741</v>
      </c>
      <c r="J19" s="580">
        <v>1</v>
      </c>
    </row>
    <row r="20" spans="1:10" ht="21" customHeight="1" x14ac:dyDescent="0.25">
      <c r="A20" s="103"/>
      <c r="B20" s="109" t="s">
        <v>1411</v>
      </c>
      <c r="C20" s="109" t="s">
        <v>1412</v>
      </c>
      <c r="D20" s="103"/>
      <c r="E20" s="103"/>
      <c r="F20" s="103"/>
      <c r="G20" s="103"/>
      <c r="H20" s="568" t="s">
        <v>1742</v>
      </c>
      <c r="J20" s="580">
        <v>1</v>
      </c>
    </row>
    <row r="21" spans="1:10" ht="21" customHeight="1" x14ac:dyDescent="0.25">
      <c r="A21" s="103"/>
      <c r="B21" s="109" t="s">
        <v>1413</v>
      </c>
      <c r="C21" s="109" t="s">
        <v>1414</v>
      </c>
      <c r="D21" s="103"/>
      <c r="E21" s="103"/>
      <c r="F21" s="103"/>
      <c r="G21" s="103"/>
      <c r="H21" s="568" t="s">
        <v>1743</v>
      </c>
      <c r="J21" s="580">
        <v>1</v>
      </c>
    </row>
    <row r="22" spans="1:10" ht="21" customHeight="1" x14ac:dyDescent="0.25">
      <c r="A22" s="103"/>
      <c r="B22" s="109" t="s">
        <v>1415</v>
      </c>
      <c r="C22" s="109" t="s">
        <v>1416</v>
      </c>
      <c r="D22" s="103"/>
      <c r="E22" s="103"/>
      <c r="F22" s="103"/>
      <c r="G22" s="103"/>
      <c r="H22" s="568" t="s">
        <v>1744</v>
      </c>
      <c r="J22" s="580">
        <v>1</v>
      </c>
    </row>
    <row r="23" spans="1:10" ht="21" customHeight="1" x14ac:dyDescent="0.25">
      <c r="A23" s="103"/>
      <c r="B23" s="103" t="s">
        <v>1417</v>
      </c>
      <c r="C23" s="103"/>
      <c r="D23" s="103"/>
      <c r="E23" s="103"/>
      <c r="F23" s="103"/>
      <c r="G23" s="103"/>
      <c r="H23" s="568" t="s">
        <v>1745</v>
      </c>
      <c r="J23" s="580">
        <v>1</v>
      </c>
    </row>
    <row r="24" spans="1:10" ht="21" customHeight="1" x14ac:dyDescent="0.25">
      <c r="A24" s="103"/>
      <c r="B24" s="103"/>
      <c r="C24" s="103"/>
      <c r="D24" s="103"/>
      <c r="E24" s="103"/>
      <c r="F24" s="103"/>
      <c r="G24" s="103"/>
      <c r="H24" s="568" t="s">
        <v>1746</v>
      </c>
      <c r="J24" s="580">
        <v>1</v>
      </c>
    </row>
    <row r="25" spans="1:10" ht="21" customHeight="1" x14ac:dyDescent="0.25">
      <c r="A25" s="103"/>
      <c r="B25" s="107" t="s">
        <v>1418</v>
      </c>
      <c r="C25" s="103"/>
      <c r="D25" s="103"/>
      <c r="E25" s="103"/>
      <c r="F25" s="103"/>
      <c r="G25" s="103"/>
      <c r="H25" s="568" t="s">
        <v>1747</v>
      </c>
      <c r="J25" s="580">
        <v>1</v>
      </c>
    </row>
    <row r="26" spans="1:10" ht="21" customHeight="1" x14ac:dyDescent="0.25">
      <c r="A26" s="103"/>
      <c r="B26" s="103" t="s">
        <v>1419</v>
      </c>
      <c r="C26" s="103"/>
      <c r="D26" s="103"/>
      <c r="E26" s="103"/>
      <c r="F26" s="103"/>
      <c r="G26" s="103"/>
      <c r="H26" s="568" t="s">
        <v>1748</v>
      </c>
      <c r="J26" s="580">
        <v>1</v>
      </c>
    </row>
    <row r="27" spans="1:10" ht="21" customHeight="1" x14ac:dyDescent="0.25">
      <c r="A27" s="103"/>
      <c r="B27" s="110" t="s">
        <v>1420</v>
      </c>
      <c r="C27" s="103"/>
      <c r="D27" s="103"/>
      <c r="E27" s="103"/>
      <c r="F27" s="103"/>
      <c r="G27" s="103"/>
      <c r="H27" s="568" t="s">
        <v>1749</v>
      </c>
      <c r="J27" s="580">
        <v>1</v>
      </c>
    </row>
    <row r="28" spans="1:10" ht="21" customHeight="1" x14ac:dyDescent="0.25">
      <c r="A28" s="103"/>
      <c r="B28" s="110" t="s">
        <v>1421</v>
      </c>
      <c r="C28" s="103"/>
      <c r="D28" s="103"/>
      <c r="E28" s="103"/>
      <c r="F28" s="103"/>
      <c r="G28" s="103"/>
      <c r="H28" s="568" t="s">
        <v>1750</v>
      </c>
      <c r="J28" s="580">
        <v>1</v>
      </c>
    </row>
    <row r="29" spans="1:10" ht="21" customHeight="1" x14ac:dyDescent="0.25">
      <c r="A29" s="103"/>
      <c r="B29" s="110" t="s">
        <v>1422</v>
      </c>
      <c r="C29" s="103"/>
      <c r="D29" s="103"/>
      <c r="E29" s="103"/>
      <c r="F29" s="103"/>
      <c r="G29" s="103"/>
      <c r="H29" s="568" t="s">
        <v>1751</v>
      </c>
      <c r="J29" s="580">
        <v>1</v>
      </c>
    </row>
    <row r="30" spans="1:10" ht="21" customHeight="1" x14ac:dyDescent="0.25">
      <c r="A30" s="103"/>
      <c r="B30" s="110"/>
      <c r="C30" s="103"/>
      <c r="D30" s="103"/>
      <c r="E30" s="103"/>
      <c r="F30" s="103"/>
      <c r="G30" s="103"/>
      <c r="H30" s="568" t="s">
        <v>1752</v>
      </c>
      <c r="J30" s="580">
        <v>1</v>
      </c>
    </row>
    <row r="31" spans="1:10" ht="21" customHeight="1" x14ac:dyDescent="0.25">
      <c r="A31" s="103"/>
      <c r="B31" s="107" t="s">
        <v>1423</v>
      </c>
      <c r="C31" s="103"/>
      <c r="D31" s="103"/>
      <c r="E31" s="103"/>
      <c r="F31" s="103"/>
      <c r="G31" s="103"/>
      <c r="H31" s="568" t="s">
        <v>1753</v>
      </c>
      <c r="J31" s="580">
        <v>1</v>
      </c>
    </row>
    <row r="32" spans="1:10" ht="21" customHeight="1" x14ac:dyDescent="0.25">
      <c r="A32" s="103"/>
      <c r="B32" s="103" t="s">
        <v>1424</v>
      </c>
      <c r="C32" s="103"/>
      <c r="D32" s="103"/>
      <c r="E32" s="103"/>
      <c r="F32" s="103"/>
      <c r="G32" s="103"/>
      <c r="H32" s="568" t="s">
        <v>1754</v>
      </c>
      <c r="J32" s="580">
        <v>1</v>
      </c>
    </row>
    <row r="33" spans="1:10" ht="21" customHeight="1" x14ac:dyDescent="0.25">
      <c r="A33" s="103"/>
      <c r="B33" s="103" t="s">
        <v>1425</v>
      </c>
      <c r="C33" s="103"/>
      <c r="D33" s="103"/>
      <c r="E33" s="103"/>
      <c r="F33" s="103"/>
      <c r="G33" s="103"/>
      <c r="H33"/>
      <c r="J33" s="580">
        <v>1</v>
      </c>
    </row>
    <row r="34" spans="1:10" ht="21" customHeight="1" x14ac:dyDescent="0.25">
      <c r="A34" s="103"/>
      <c r="B34" s="103" t="s">
        <v>1426</v>
      </c>
      <c r="C34" s="103"/>
      <c r="D34" s="103"/>
      <c r="E34" s="103"/>
      <c r="F34" s="103"/>
      <c r="G34" s="103"/>
      <c r="H34" s="568" t="s">
        <v>1755</v>
      </c>
      <c r="J34" s="580">
        <v>1</v>
      </c>
    </row>
    <row r="35" spans="1:10" ht="21" customHeight="1" x14ac:dyDescent="0.25">
      <c r="A35" s="103"/>
      <c r="B35" s="103" t="s">
        <v>1427</v>
      </c>
      <c r="C35" s="103"/>
      <c r="D35" s="103"/>
      <c r="E35" s="103"/>
      <c r="F35" s="103"/>
      <c r="G35" s="103"/>
      <c r="H35" s="568" t="s">
        <v>1756</v>
      </c>
      <c r="J35" s="580">
        <v>1</v>
      </c>
    </row>
    <row r="36" spans="1:10" ht="21" customHeight="1" x14ac:dyDescent="0.25">
      <c r="A36" s="103"/>
      <c r="B36" s="103"/>
      <c r="C36" s="103"/>
      <c r="D36" s="103"/>
      <c r="E36" s="103"/>
      <c r="F36" s="103"/>
      <c r="G36" s="103"/>
      <c r="H36" s="568" t="s">
        <v>1731</v>
      </c>
      <c r="J36" s="580">
        <v>1</v>
      </c>
    </row>
    <row r="37" spans="1:10" ht="21" customHeight="1" x14ac:dyDescent="0.25">
      <c r="A37" s="103"/>
      <c r="B37" s="103"/>
      <c r="C37" s="103"/>
      <c r="D37" s="103"/>
      <c r="E37" s="103"/>
      <c r="F37" s="103"/>
      <c r="G37" s="103"/>
      <c r="H37" s="568" t="s">
        <v>1757</v>
      </c>
      <c r="J37" s="580">
        <v>1</v>
      </c>
    </row>
    <row r="38" spans="1:10" ht="21" customHeight="1" x14ac:dyDescent="0.25">
      <c r="H38" s="568" t="s">
        <v>1758</v>
      </c>
      <c r="J38" s="580">
        <v>1</v>
      </c>
    </row>
    <row r="39" spans="1:10" ht="21" customHeight="1" x14ac:dyDescent="0.25">
      <c r="H39" s="568" t="s">
        <v>1759</v>
      </c>
      <c r="J39" s="580">
        <v>1</v>
      </c>
    </row>
    <row r="40" spans="1:10" x14ac:dyDescent="0.25">
      <c r="H40" s="568" t="s">
        <v>1760</v>
      </c>
      <c r="J40" s="580">
        <v>1</v>
      </c>
    </row>
    <row r="41" spans="1:10" x14ac:dyDescent="0.25">
      <c r="H41" s="568" t="s">
        <v>1761</v>
      </c>
      <c r="J41" s="580">
        <v>1</v>
      </c>
    </row>
    <row r="42" spans="1:10" x14ac:dyDescent="0.25">
      <c r="H42" s="568" t="s">
        <v>1762</v>
      </c>
      <c r="J42" s="580">
        <v>1</v>
      </c>
    </row>
    <row r="43" spans="1:10" x14ac:dyDescent="0.25">
      <c r="H43" s="568" t="s">
        <v>1763</v>
      </c>
      <c r="J43" s="580">
        <v>1</v>
      </c>
    </row>
    <row r="44" spans="1:10" x14ac:dyDescent="0.25">
      <c r="H44" s="568" t="s">
        <v>1764</v>
      </c>
      <c r="J44" s="580">
        <v>1</v>
      </c>
    </row>
    <row r="45" spans="1:10" x14ac:dyDescent="0.25">
      <c r="H45" s="568" t="s">
        <v>1765</v>
      </c>
      <c r="J45" s="580">
        <v>1</v>
      </c>
    </row>
    <row r="46" spans="1:10" x14ac:dyDescent="0.25">
      <c r="H46" s="568" t="s">
        <v>1766</v>
      </c>
      <c r="J46" s="580">
        <v>1</v>
      </c>
    </row>
    <row r="47" spans="1:10" x14ac:dyDescent="0.25">
      <c r="H47" s="568" t="s">
        <v>1767</v>
      </c>
      <c r="J47" s="580">
        <v>1</v>
      </c>
    </row>
    <row r="48" spans="1:10" x14ac:dyDescent="0.25">
      <c r="H48" s="568" t="s">
        <v>1768</v>
      </c>
      <c r="J48" s="580">
        <v>1</v>
      </c>
    </row>
    <row r="49" spans="8:10" x14ac:dyDescent="0.25">
      <c r="H49" s="568" t="s">
        <v>1769</v>
      </c>
      <c r="J49" s="580">
        <v>1</v>
      </c>
    </row>
    <row r="50" spans="8:10" x14ac:dyDescent="0.25">
      <c r="H50" s="568" t="s">
        <v>1770</v>
      </c>
      <c r="J50" s="580">
        <v>1</v>
      </c>
    </row>
    <row r="51" spans="8:10" x14ac:dyDescent="0.25">
      <c r="H51" s="568" t="s">
        <v>1771</v>
      </c>
      <c r="J51" s="580">
        <v>1</v>
      </c>
    </row>
    <row r="52" spans="8:10" x14ac:dyDescent="0.25">
      <c r="H52" s="568" t="s">
        <v>1772</v>
      </c>
      <c r="J52" s="580">
        <v>1</v>
      </c>
    </row>
    <row r="53" spans="8:10" x14ac:dyDescent="0.25">
      <c r="H53" s="568" t="s">
        <v>1773</v>
      </c>
      <c r="J53" s="580">
        <v>1</v>
      </c>
    </row>
    <row r="54" spans="8:10" x14ac:dyDescent="0.25">
      <c r="H54"/>
      <c r="J54" s="580">
        <v>1</v>
      </c>
    </row>
    <row r="55" spans="8:10" x14ac:dyDescent="0.25">
      <c r="H55" s="568" t="s">
        <v>1727</v>
      </c>
      <c r="J55" s="580">
        <v>1</v>
      </c>
    </row>
    <row r="56" spans="8:10" x14ac:dyDescent="0.25">
      <c r="H56" s="568" t="s">
        <v>1774</v>
      </c>
      <c r="J56" s="580">
        <v>1</v>
      </c>
    </row>
    <row r="57" spans="8:10" x14ac:dyDescent="0.25">
      <c r="H57" s="568" t="s">
        <v>1775</v>
      </c>
      <c r="J57" s="580">
        <v>1</v>
      </c>
    </row>
    <row r="58" spans="8:10" x14ac:dyDescent="0.25">
      <c r="H58" s="568" t="s">
        <v>1776</v>
      </c>
      <c r="J58" s="580">
        <v>1</v>
      </c>
    </row>
    <row r="59" spans="8:10" x14ac:dyDescent="0.25">
      <c r="H59" s="568" t="s">
        <v>1777</v>
      </c>
      <c r="J59" s="580">
        <v>1</v>
      </c>
    </row>
    <row r="60" spans="8:10" x14ac:dyDescent="0.25">
      <c r="H60" s="568" t="s">
        <v>1778</v>
      </c>
      <c r="J60" s="580">
        <v>1</v>
      </c>
    </row>
    <row r="61" spans="8:10" x14ac:dyDescent="0.25">
      <c r="H61" s="568" t="s">
        <v>1779</v>
      </c>
      <c r="J61" s="580">
        <v>1</v>
      </c>
    </row>
    <row r="62" spans="8:10" x14ac:dyDescent="0.25">
      <c r="H62" s="568" t="s">
        <v>1780</v>
      </c>
      <c r="J62" s="580">
        <v>1</v>
      </c>
    </row>
    <row r="63" spans="8:10" x14ac:dyDescent="0.25">
      <c r="H63" s="568" t="s">
        <v>1781</v>
      </c>
      <c r="J63" s="580">
        <v>1</v>
      </c>
    </row>
    <row r="64" spans="8:10" x14ac:dyDescent="0.25">
      <c r="H64" s="568" t="s">
        <v>1782</v>
      </c>
      <c r="J64" s="580">
        <v>1</v>
      </c>
    </row>
    <row r="65" spans="8:10" x14ac:dyDescent="0.25">
      <c r="H65" s="568" t="s">
        <v>1783</v>
      </c>
      <c r="J65" s="580">
        <v>1</v>
      </c>
    </row>
    <row r="66" spans="8:10" x14ac:dyDescent="0.25">
      <c r="H66" s="568" t="s">
        <v>1784</v>
      </c>
      <c r="J66" s="580">
        <v>1</v>
      </c>
    </row>
    <row r="67" spans="8:10" x14ac:dyDescent="0.25">
      <c r="H67"/>
      <c r="J67" s="580">
        <v>1</v>
      </c>
    </row>
    <row r="68" spans="8:10" x14ac:dyDescent="0.25">
      <c r="H68" s="568" t="s">
        <v>1785</v>
      </c>
      <c r="J68" s="580">
        <v>1</v>
      </c>
    </row>
    <row r="69" spans="8:10" x14ac:dyDescent="0.25">
      <c r="H69"/>
      <c r="J69" s="580">
        <v>1</v>
      </c>
    </row>
    <row r="70" spans="8:10" x14ac:dyDescent="0.25">
      <c r="H70" s="568" t="s">
        <v>1786</v>
      </c>
      <c r="J70" s="580">
        <v>1</v>
      </c>
    </row>
    <row r="71" spans="8:10" x14ac:dyDescent="0.25">
      <c r="H71" s="568" t="s">
        <v>1787</v>
      </c>
      <c r="J71" s="580">
        <v>1</v>
      </c>
    </row>
    <row r="72" spans="8:10" x14ac:dyDescent="0.25">
      <c r="H72" s="568" t="s">
        <v>1788</v>
      </c>
      <c r="J72" s="580">
        <v>1</v>
      </c>
    </row>
    <row r="73" spans="8:10" x14ac:dyDescent="0.25">
      <c r="H73" s="568" t="s">
        <v>1789</v>
      </c>
      <c r="J73" s="580">
        <v>1</v>
      </c>
    </row>
    <row r="74" spans="8:10" x14ac:dyDescent="0.25">
      <c r="H74" s="568" t="s">
        <v>1790</v>
      </c>
      <c r="J74" s="580">
        <v>1</v>
      </c>
    </row>
    <row r="75" spans="8:10" x14ac:dyDescent="0.25">
      <c r="H75" s="568" t="s">
        <v>1791</v>
      </c>
      <c r="J75" s="580">
        <v>1</v>
      </c>
    </row>
    <row r="76" spans="8:10" x14ac:dyDescent="0.25">
      <c r="H76" s="568" t="s">
        <v>1792</v>
      </c>
      <c r="J76" s="580">
        <v>1</v>
      </c>
    </row>
    <row r="77" spans="8:10" x14ac:dyDescent="0.25">
      <c r="H77" s="568" t="s">
        <v>1793</v>
      </c>
      <c r="J77" s="580">
        <v>1</v>
      </c>
    </row>
    <row r="78" spans="8:10" x14ac:dyDescent="0.25">
      <c r="H78" s="568" t="s">
        <v>1794</v>
      </c>
      <c r="J78" s="580">
        <v>1</v>
      </c>
    </row>
    <row r="79" spans="8:10" x14ac:dyDescent="0.25">
      <c r="H79" s="568" t="s">
        <v>1795</v>
      </c>
      <c r="J79" s="580">
        <v>1</v>
      </c>
    </row>
    <row r="80" spans="8:10" x14ac:dyDescent="0.25">
      <c r="H80" s="568" t="s">
        <v>1796</v>
      </c>
      <c r="J80" s="580">
        <v>1</v>
      </c>
    </row>
    <row r="81" spans="8:10" x14ac:dyDescent="0.25">
      <c r="H81"/>
      <c r="J81" s="580">
        <v>1</v>
      </c>
    </row>
    <row r="82" spans="8:10" x14ac:dyDescent="0.25">
      <c r="H82" s="568" t="s">
        <v>1797</v>
      </c>
      <c r="J82" s="580">
        <v>1</v>
      </c>
    </row>
    <row r="83" spans="8:10" x14ac:dyDescent="0.25">
      <c r="H83" s="568" t="s">
        <v>1798</v>
      </c>
      <c r="J83" s="580">
        <v>1</v>
      </c>
    </row>
    <row r="84" spans="8:10" x14ac:dyDescent="0.25">
      <c r="H84" s="568" t="s">
        <v>1799</v>
      </c>
      <c r="J84" s="580">
        <v>1</v>
      </c>
    </row>
    <row r="85" spans="8:10" x14ac:dyDescent="0.25">
      <c r="H85" s="568" t="s">
        <v>1800</v>
      </c>
      <c r="J85" s="580">
        <v>1</v>
      </c>
    </row>
    <row r="86" spans="8:10" x14ac:dyDescent="0.25">
      <c r="H86" s="568" t="s">
        <v>1801</v>
      </c>
      <c r="J86" s="580">
        <v>1</v>
      </c>
    </row>
    <row r="87" spans="8:10" x14ac:dyDescent="0.25">
      <c r="H87"/>
      <c r="J87" s="580">
        <v>1</v>
      </c>
    </row>
    <row r="88" spans="8:10" x14ac:dyDescent="0.25">
      <c r="H88" s="568" t="s">
        <v>1728</v>
      </c>
      <c r="J88" s="580">
        <v>1</v>
      </c>
    </row>
    <row r="89" spans="8:10" x14ac:dyDescent="0.25">
      <c r="H89" s="568" t="s">
        <v>1802</v>
      </c>
      <c r="J89" s="580">
        <v>1</v>
      </c>
    </row>
    <row r="90" spans="8:10" x14ac:dyDescent="0.25">
      <c r="H90" s="568" t="s">
        <v>1803</v>
      </c>
      <c r="J90" s="580">
        <v>1</v>
      </c>
    </row>
    <row r="91" spans="8:10" x14ac:dyDescent="0.25">
      <c r="H91" s="568" t="s">
        <v>1804</v>
      </c>
      <c r="J91" s="580">
        <v>1</v>
      </c>
    </row>
    <row r="92" spans="8:10" x14ac:dyDescent="0.25">
      <c r="H92" s="568" t="s">
        <v>1805</v>
      </c>
      <c r="J92" s="580">
        <v>1</v>
      </c>
    </row>
    <row r="93" spans="8:10" x14ac:dyDescent="0.25">
      <c r="H93" s="568" t="s">
        <v>1806</v>
      </c>
      <c r="J93" s="580">
        <v>1</v>
      </c>
    </row>
    <row r="94" spans="8:10" x14ac:dyDescent="0.25">
      <c r="H94" s="568" t="s">
        <v>1807</v>
      </c>
      <c r="J94" s="580">
        <v>1</v>
      </c>
    </row>
    <row r="95" spans="8:10" x14ac:dyDescent="0.25">
      <c r="H95" s="568" t="s">
        <v>1808</v>
      </c>
      <c r="J95" s="580">
        <v>1</v>
      </c>
    </row>
    <row r="96" spans="8:10" x14ac:dyDescent="0.25">
      <c r="H96" s="568" t="s">
        <v>1809</v>
      </c>
      <c r="J96" s="580">
        <v>1</v>
      </c>
    </row>
    <row r="97" spans="8:10" x14ac:dyDescent="0.25">
      <c r="H97" s="568" t="s">
        <v>1810</v>
      </c>
      <c r="J97" s="580">
        <v>1</v>
      </c>
    </row>
    <row r="98" spans="8:10" x14ac:dyDescent="0.25">
      <c r="H98" s="568" t="s">
        <v>1811</v>
      </c>
      <c r="J98" s="580">
        <v>1</v>
      </c>
    </row>
    <row r="99" spans="8:10" x14ac:dyDescent="0.25">
      <c r="H99" s="568" t="s">
        <v>1812</v>
      </c>
      <c r="J99" s="580">
        <v>1</v>
      </c>
    </row>
    <row r="100" spans="8:10" x14ac:dyDescent="0.25">
      <c r="H100" s="568" t="s">
        <v>1813</v>
      </c>
      <c r="J100" s="580">
        <v>1</v>
      </c>
    </row>
    <row r="101" spans="8:10" x14ac:dyDescent="0.25">
      <c r="H101" s="568" t="s">
        <v>1814</v>
      </c>
      <c r="J101" s="580">
        <v>1</v>
      </c>
    </row>
    <row r="102" spans="8:10" x14ac:dyDescent="0.25">
      <c r="H102" s="568" t="s">
        <v>1815</v>
      </c>
      <c r="J102" s="580">
        <v>1</v>
      </c>
    </row>
    <row r="103" spans="8:10" x14ac:dyDescent="0.25">
      <c r="H103" s="568" t="s">
        <v>1816</v>
      </c>
      <c r="J103" s="580">
        <v>1</v>
      </c>
    </row>
    <row r="104" spans="8:10" x14ac:dyDescent="0.25">
      <c r="H104" s="568" t="s">
        <v>1817</v>
      </c>
      <c r="J104" s="580">
        <v>1</v>
      </c>
    </row>
    <row r="105" spans="8:10" x14ac:dyDescent="0.25">
      <c r="H105" s="568" t="s">
        <v>1818</v>
      </c>
      <c r="J105" s="580">
        <v>1</v>
      </c>
    </row>
    <row r="106" spans="8:10" x14ac:dyDescent="0.25">
      <c r="H106" s="568" t="s">
        <v>1819</v>
      </c>
      <c r="J106" s="580">
        <v>1</v>
      </c>
    </row>
    <row r="107" spans="8:10" x14ac:dyDescent="0.25">
      <c r="H107" s="568" t="s">
        <v>1820</v>
      </c>
      <c r="J107" s="580">
        <v>1</v>
      </c>
    </row>
    <row r="108" spans="8:10" x14ac:dyDescent="0.25">
      <c r="H108" s="568" t="s">
        <v>1821</v>
      </c>
      <c r="J108" s="580">
        <v>1</v>
      </c>
    </row>
    <row r="109" spans="8:10" x14ac:dyDescent="0.25">
      <c r="H109"/>
      <c r="J109" s="580">
        <v>1</v>
      </c>
    </row>
    <row r="110" spans="8:10" x14ac:dyDescent="0.25">
      <c r="H110" s="568" t="s">
        <v>1822</v>
      </c>
      <c r="J110" s="580">
        <v>1</v>
      </c>
    </row>
    <row r="111" spans="8:10" x14ac:dyDescent="0.25">
      <c r="H111" s="568" t="s">
        <v>1823</v>
      </c>
      <c r="J111" s="580">
        <v>1</v>
      </c>
    </row>
    <row r="112" spans="8:10" x14ac:dyDescent="0.25">
      <c r="H112" s="568" t="s">
        <v>1824</v>
      </c>
      <c r="J112" s="580">
        <v>1</v>
      </c>
    </row>
    <row r="113" spans="8:10" x14ac:dyDescent="0.25">
      <c r="H113" s="568" t="s">
        <v>1825</v>
      </c>
      <c r="J113" s="580">
        <v>1</v>
      </c>
    </row>
    <row r="114" spans="8:10" x14ac:dyDescent="0.25">
      <c r="H114" s="568" t="s">
        <v>1826</v>
      </c>
      <c r="J114" s="580">
        <v>1</v>
      </c>
    </row>
    <row r="115" spans="8:10" x14ac:dyDescent="0.25">
      <c r="H115" s="568" t="s">
        <v>1827</v>
      </c>
      <c r="J115" s="580">
        <v>1</v>
      </c>
    </row>
    <row r="116" spans="8:10" x14ac:dyDescent="0.25">
      <c r="H116" s="568" t="s">
        <v>1828</v>
      </c>
      <c r="J116" s="580">
        <v>1</v>
      </c>
    </row>
    <row r="117" spans="8:10" x14ac:dyDescent="0.25">
      <c r="H117" s="568" t="s">
        <v>1829</v>
      </c>
      <c r="J117" s="580">
        <v>1</v>
      </c>
    </row>
    <row r="118" spans="8:10" x14ac:dyDescent="0.25">
      <c r="H118" s="568" t="s">
        <v>1830</v>
      </c>
      <c r="J118" s="580">
        <v>1</v>
      </c>
    </row>
    <row r="119" spans="8:10" x14ac:dyDescent="0.25">
      <c r="H119" s="568" t="s">
        <v>1831</v>
      </c>
      <c r="J119" s="580">
        <v>1</v>
      </c>
    </row>
    <row r="120" spans="8:10" x14ac:dyDescent="0.25">
      <c r="H120" s="568" t="s">
        <v>1832</v>
      </c>
      <c r="J120" s="580">
        <v>1</v>
      </c>
    </row>
    <row r="121" spans="8:10" x14ac:dyDescent="0.25">
      <c r="H121" s="568" t="s">
        <v>1833</v>
      </c>
      <c r="J121" s="580">
        <v>1</v>
      </c>
    </row>
    <row r="122" spans="8:10" x14ac:dyDescent="0.25">
      <c r="H122" s="568" t="s">
        <v>1834</v>
      </c>
      <c r="J122" s="580">
        <v>1</v>
      </c>
    </row>
    <row r="123" spans="8:10" x14ac:dyDescent="0.25">
      <c r="H123"/>
      <c r="J123" s="580">
        <v>1</v>
      </c>
    </row>
    <row r="124" spans="8:10" x14ac:dyDescent="0.25">
      <c r="H124" s="568" t="s">
        <v>1835</v>
      </c>
      <c r="J124" s="580">
        <v>1</v>
      </c>
    </row>
    <row r="125" spans="8:10" x14ac:dyDescent="0.25">
      <c r="H125" s="568" t="s">
        <v>1836</v>
      </c>
      <c r="J125" s="580">
        <v>1</v>
      </c>
    </row>
    <row r="126" spans="8:10" x14ac:dyDescent="0.25">
      <c r="H126" s="568" t="s">
        <v>1837</v>
      </c>
      <c r="J126" s="580">
        <v>1</v>
      </c>
    </row>
    <row r="127" spans="8:10" x14ac:dyDescent="0.25">
      <c r="H127" s="568" t="s">
        <v>1838</v>
      </c>
      <c r="J127" s="580">
        <v>1</v>
      </c>
    </row>
    <row r="128" spans="8:10" x14ac:dyDescent="0.25">
      <c r="H128" s="568" t="s">
        <v>1839</v>
      </c>
      <c r="J128" s="580">
        <v>1</v>
      </c>
    </row>
    <row r="129" spans="8:10" x14ac:dyDescent="0.25">
      <c r="H129" s="568" t="s">
        <v>1840</v>
      </c>
      <c r="J129" s="580">
        <v>1</v>
      </c>
    </row>
    <row r="130" spans="8:10" x14ac:dyDescent="0.25">
      <c r="H130" s="568" t="s">
        <v>1841</v>
      </c>
      <c r="J130" s="580">
        <v>1</v>
      </c>
    </row>
    <row r="131" spans="8:10" x14ac:dyDescent="0.25">
      <c r="H131" s="568" t="s">
        <v>1842</v>
      </c>
      <c r="J131" s="580">
        <v>1</v>
      </c>
    </row>
    <row r="132" spans="8:10" x14ac:dyDescent="0.25">
      <c r="H132" s="568" t="s">
        <v>1843</v>
      </c>
      <c r="J132" s="580">
        <v>1</v>
      </c>
    </row>
    <row r="133" spans="8:10" x14ac:dyDescent="0.25">
      <c r="H133"/>
      <c r="J133" s="580">
        <v>1</v>
      </c>
    </row>
    <row r="134" spans="8:10" x14ac:dyDescent="0.25">
      <c r="H134" s="568" t="s">
        <v>1844</v>
      </c>
      <c r="J134" s="580">
        <v>1</v>
      </c>
    </row>
    <row r="135" spans="8:10" x14ac:dyDescent="0.25">
      <c r="H135" s="568" t="s">
        <v>1845</v>
      </c>
      <c r="J135" s="580">
        <v>1</v>
      </c>
    </row>
    <row r="136" spans="8:10" x14ac:dyDescent="0.25">
      <c r="H136" s="568" t="s">
        <v>1846</v>
      </c>
      <c r="J136" s="580">
        <v>1</v>
      </c>
    </row>
    <row r="137" spans="8:10" x14ac:dyDescent="0.25">
      <c r="H137" s="568" t="s">
        <v>1847</v>
      </c>
      <c r="J137" s="580">
        <v>1</v>
      </c>
    </row>
    <row r="138" spans="8:10" x14ac:dyDescent="0.25">
      <c r="H138" s="568" t="s">
        <v>1848</v>
      </c>
      <c r="J138" s="580">
        <v>1</v>
      </c>
    </row>
    <row r="139" spans="8:10" x14ac:dyDescent="0.25">
      <c r="H139" s="568" t="s">
        <v>1849</v>
      </c>
      <c r="J139" s="580">
        <v>1</v>
      </c>
    </row>
    <row r="140" spans="8:10" x14ac:dyDescent="0.25">
      <c r="H140" s="568" t="s">
        <v>1850</v>
      </c>
      <c r="J140" s="580">
        <v>1</v>
      </c>
    </row>
    <row r="141" spans="8:10" x14ac:dyDescent="0.25">
      <c r="H141"/>
      <c r="J141" s="580">
        <v>1</v>
      </c>
    </row>
    <row r="142" spans="8:10" x14ac:dyDescent="0.25">
      <c r="H142" s="568" t="s">
        <v>1729</v>
      </c>
      <c r="J142" s="580">
        <v>1</v>
      </c>
    </row>
    <row r="143" spans="8:10" x14ac:dyDescent="0.25">
      <c r="H143" s="568" t="s">
        <v>1851</v>
      </c>
      <c r="J143" s="580">
        <v>1</v>
      </c>
    </row>
    <row r="144" spans="8:10" x14ac:dyDescent="0.25">
      <c r="H144" s="568" t="s">
        <v>1730</v>
      </c>
      <c r="J144" s="580">
        <v>1</v>
      </c>
    </row>
    <row r="145" spans="8:10" x14ac:dyDescent="0.25">
      <c r="H145" s="568" t="s">
        <v>1852</v>
      </c>
      <c r="J145" s="580">
        <v>1</v>
      </c>
    </row>
    <row r="146" spans="8:10" x14ac:dyDescent="0.25">
      <c r="H146" s="568" t="s">
        <v>1853</v>
      </c>
      <c r="J146" s="580">
        <v>1</v>
      </c>
    </row>
    <row r="147" spans="8:10" x14ac:dyDescent="0.25">
      <c r="H147" s="568" t="s">
        <v>1854</v>
      </c>
      <c r="J147" s="580">
        <v>1</v>
      </c>
    </row>
    <row r="148" spans="8:10" x14ac:dyDescent="0.25">
      <c r="H148" s="568" t="s">
        <v>1855</v>
      </c>
      <c r="J148" s="580">
        <v>1</v>
      </c>
    </row>
    <row r="149" spans="8:10" x14ac:dyDescent="0.25">
      <c r="H149" s="568" t="s">
        <v>1856</v>
      </c>
      <c r="J149" s="580">
        <v>1</v>
      </c>
    </row>
    <row r="150" spans="8:10" x14ac:dyDescent="0.25">
      <c r="H150" s="568" t="s">
        <v>1857</v>
      </c>
      <c r="J150" s="580">
        <v>1</v>
      </c>
    </row>
    <row r="151" spans="8:10" x14ac:dyDescent="0.25">
      <c r="H151" s="568" t="s">
        <v>1858</v>
      </c>
      <c r="J151" s="580">
        <v>1</v>
      </c>
    </row>
    <row r="152" spans="8:10" x14ac:dyDescent="0.25">
      <c r="H152" s="568" t="s">
        <v>1859</v>
      </c>
      <c r="J152" s="580">
        <v>1</v>
      </c>
    </row>
    <row r="153" spans="8:10" x14ac:dyDescent="0.25">
      <c r="H153"/>
      <c r="J153" s="580">
        <v>1</v>
      </c>
    </row>
    <row r="154" spans="8:10" x14ac:dyDescent="0.25">
      <c r="H154" s="568" t="s">
        <v>1860</v>
      </c>
      <c r="J154" s="580">
        <v>1</v>
      </c>
    </row>
    <row r="155" spans="8:10" x14ac:dyDescent="0.25">
      <c r="H155" s="568" t="s">
        <v>1861</v>
      </c>
      <c r="J155" s="580">
        <v>1</v>
      </c>
    </row>
    <row r="156" spans="8:10" x14ac:dyDescent="0.25">
      <c r="H156" s="568" t="s">
        <v>1862</v>
      </c>
      <c r="J156" s="580">
        <v>1</v>
      </c>
    </row>
    <row r="157" spans="8:10" x14ac:dyDescent="0.25">
      <c r="H157" s="568" t="s">
        <v>1863</v>
      </c>
      <c r="J157" s="580">
        <v>1</v>
      </c>
    </row>
    <row r="158" spans="8:10" x14ac:dyDescent="0.25">
      <c r="H158" s="568" t="s">
        <v>1864</v>
      </c>
      <c r="J158" s="580">
        <v>1</v>
      </c>
    </row>
    <row r="159" spans="8:10" x14ac:dyDescent="0.25">
      <c r="H159" s="568" t="s">
        <v>1865</v>
      </c>
      <c r="J159" s="580">
        <v>1</v>
      </c>
    </row>
    <row r="160" spans="8:10" x14ac:dyDescent="0.25">
      <c r="H160" s="568" t="s">
        <v>1866</v>
      </c>
      <c r="J160" s="580">
        <v>1</v>
      </c>
    </row>
    <row r="161" spans="1:10" x14ac:dyDescent="0.25">
      <c r="H161"/>
      <c r="J161" s="580">
        <v>1</v>
      </c>
    </row>
    <row r="162" spans="1:10" x14ac:dyDescent="0.25">
      <c r="H162" s="568" t="s">
        <v>1867</v>
      </c>
      <c r="J162" s="580">
        <v>1</v>
      </c>
    </row>
    <row r="163" spans="1:10" x14ac:dyDescent="0.25">
      <c r="H163"/>
      <c r="J163" s="580">
        <v>1</v>
      </c>
    </row>
    <row r="164" spans="1:10" x14ac:dyDescent="0.25">
      <c r="H164" s="568" t="s">
        <v>1868</v>
      </c>
      <c r="J164" s="580">
        <v>1</v>
      </c>
    </row>
    <row r="165" spans="1:10" x14ac:dyDescent="0.25">
      <c r="H165"/>
      <c r="J165" s="580">
        <v>1</v>
      </c>
    </row>
    <row r="166" spans="1:10" x14ac:dyDescent="0.25">
      <c r="H166" s="568" t="s">
        <v>1732</v>
      </c>
      <c r="J166" s="580">
        <v>1</v>
      </c>
    </row>
    <row r="167" spans="1:10" x14ac:dyDescent="0.25">
      <c r="H167" s="568" t="s">
        <v>1869</v>
      </c>
      <c r="J167" s="580">
        <v>1</v>
      </c>
    </row>
    <row r="168" spans="1:10" x14ac:dyDescent="0.25">
      <c r="H168" s="568" t="s">
        <v>1870</v>
      </c>
      <c r="J168" s="580">
        <v>1</v>
      </c>
    </row>
    <row r="169" spans="1:10" x14ac:dyDescent="0.25">
      <c r="H169" s="568" t="s">
        <v>1871</v>
      </c>
      <c r="J169" s="580">
        <v>1</v>
      </c>
    </row>
    <row r="170" spans="1:10" x14ac:dyDescent="0.25">
      <c r="H170" s="568" t="s">
        <v>1872</v>
      </c>
      <c r="J170" s="580">
        <v>1</v>
      </c>
    </row>
    <row r="171" spans="1:10" x14ac:dyDescent="0.25">
      <c r="H171" s="568" t="s">
        <v>1873</v>
      </c>
      <c r="J171" s="580">
        <v>1</v>
      </c>
    </row>
    <row r="172" spans="1:10" x14ac:dyDescent="0.25">
      <c r="H172" s="568" t="s">
        <v>1874</v>
      </c>
      <c r="J172" s="580">
        <v>1</v>
      </c>
    </row>
    <row r="173" spans="1:10" x14ac:dyDescent="0.25">
      <c r="A173" s="580">
        <v>1</v>
      </c>
      <c r="B173" s="580">
        <v>1</v>
      </c>
      <c r="C173" s="580">
        <v>1</v>
      </c>
      <c r="D173" s="580">
        <v>1</v>
      </c>
      <c r="E173" s="580">
        <v>1</v>
      </c>
      <c r="F173" s="580">
        <v>1</v>
      </c>
      <c r="G173" s="580">
        <v>1</v>
      </c>
      <c r="H173" s="580">
        <v>1</v>
      </c>
      <c r="I173" s="580">
        <v>1</v>
      </c>
      <c r="J173" s="580">
        <v>1</v>
      </c>
    </row>
  </sheetData>
  <mergeCells count="1">
    <mergeCell ref="H5:H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80360-576D-459F-AAA1-2D8F0AA7A63C}">
  <dimension ref="A1:BF244"/>
  <sheetViews>
    <sheetView zoomScaleNormal="100" workbookViewId="0">
      <selection activeCell="S6" sqref="S6"/>
    </sheetView>
  </sheetViews>
  <sheetFormatPr baseColWidth="10" defaultRowHeight="15.75" x14ac:dyDescent="0.25"/>
  <cols>
    <col min="1" max="1" width="2.625" style="165" customWidth="1"/>
    <col min="2" max="2" width="3.625" style="165" customWidth="1"/>
    <col min="3" max="3" width="11.625" style="165" customWidth="1"/>
    <col min="4" max="4" width="18.625" style="165" customWidth="1"/>
    <col min="5" max="8" width="11.625" style="165" customWidth="1"/>
    <col min="9" max="9" width="15" style="165" customWidth="1"/>
    <col min="10" max="10" width="16.625" style="165" customWidth="1"/>
    <col min="11" max="12" width="14.625" style="165" customWidth="1"/>
    <col min="13" max="13" width="16" style="165" customWidth="1"/>
    <col min="14" max="16" width="14.625" style="165" customWidth="1"/>
    <col min="17" max="21" width="11" style="165"/>
    <col min="22" max="22" width="12" style="165" customWidth="1"/>
    <col min="23" max="23" width="19" style="165" customWidth="1"/>
    <col min="24" max="27" width="12" style="165" customWidth="1"/>
    <col min="28" max="28" width="14.625" style="165" customWidth="1"/>
    <col min="29" max="29" width="16.375" style="165" customWidth="1"/>
    <col min="30" max="31" width="14.625" style="165" customWidth="1"/>
    <col min="32" max="32" width="16.375" style="165" customWidth="1"/>
    <col min="33" max="35" width="14.625" style="165" customWidth="1"/>
    <col min="36" max="36" width="10.25" style="165" customWidth="1"/>
    <col min="37" max="37" width="12.625" style="165" customWidth="1"/>
    <col min="38" max="38" width="12" style="165" customWidth="1"/>
    <col min="39" max="39" width="19" style="165" customWidth="1"/>
    <col min="40" max="43" width="12" style="165" customWidth="1"/>
    <col min="44" max="44" width="14.625" style="165" customWidth="1"/>
    <col min="45" max="45" width="16.375" style="165" customWidth="1"/>
    <col min="46" max="47" width="14.625" style="165" customWidth="1"/>
    <col min="48" max="48" width="16.375" style="165" customWidth="1"/>
    <col min="49" max="51" width="14.625" style="165" customWidth="1"/>
    <col min="52" max="52" width="10.25" style="165" customWidth="1"/>
    <col min="53" max="57" width="11" style="165"/>
    <col min="58" max="58" width="70.25" style="165" customWidth="1"/>
    <col min="59" max="16384" width="11" style="165"/>
  </cols>
  <sheetData>
    <row r="1" spans="1:58" s="145" customFormat="1" thickTop="1" x14ac:dyDescent="0.25">
      <c r="A1" s="137" t="str">
        <f>ADDRESS(ROW(),COLUMN(),4)</f>
        <v>A1</v>
      </c>
      <c r="B1" s="138"/>
      <c r="C1" s="139" t="str">
        <f t="shared" ref="C1:T1" si="0">SUBSTITUTE(ADDRESS(1,COLUMN(),4),"1","")</f>
        <v>C</v>
      </c>
      <c r="D1" s="139" t="str">
        <f t="shared" si="0"/>
        <v>D</v>
      </c>
      <c r="E1" s="139" t="str">
        <f t="shared" si="0"/>
        <v>E</v>
      </c>
      <c r="F1" s="139" t="str">
        <f t="shared" si="0"/>
        <v>F</v>
      </c>
      <c r="G1" s="139" t="str">
        <f t="shared" si="0"/>
        <v>G</v>
      </c>
      <c r="H1" s="139" t="str">
        <f t="shared" si="0"/>
        <v>H</v>
      </c>
      <c r="I1" s="139" t="str">
        <f t="shared" si="0"/>
        <v>I</v>
      </c>
      <c r="J1" s="139" t="str">
        <f t="shared" si="0"/>
        <v>J</v>
      </c>
      <c r="K1" s="139" t="str">
        <f t="shared" si="0"/>
        <v>K</v>
      </c>
      <c r="L1" s="139" t="str">
        <f t="shared" si="0"/>
        <v>L</v>
      </c>
      <c r="M1" s="139" t="str">
        <f t="shared" si="0"/>
        <v>M</v>
      </c>
      <c r="N1" s="139" t="str">
        <f t="shared" si="0"/>
        <v>N</v>
      </c>
      <c r="O1" s="139" t="str">
        <f t="shared" si="0"/>
        <v>O</v>
      </c>
      <c r="P1" s="139" t="str">
        <f t="shared" si="0"/>
        <v>P</v>
      </c>
      <c r="Q1" s="139" t="str">
        <f t="shared" si="0"/>
        <v>Q</v>
      </c>
      <c r="R1" s="139" t="str">
        <f t="shared" si="0"/>
        <v>R</v>
      </c>
      <c r="S1" s="139" t="str">
        <f t="shared" si="0"/>
        <v>S</v>
      </c>
      <c r="T1" s="139" t="str">
        <f t="shared" si="0"/>
        <v>T</v>
      </c>
      <c r="U1" s="140"/>
      <c r="V1" s="139" t="str">
        <f t="shared" ref="V1:AJ1" si="1">SUBSTITUTE(ADDRESS(1,COLUMN(),4),"1","")</f>
        <v>V</v>
      </c>
      <c r="W1" s="139" t="str">
        <f t="shared" si="1"/>
        <v>W</v>
      </c>
      <c r="X1" s="139" t="str">
        <f t="shared" si="1"/>
        <v>X</v>
      </c>
      <c r="Y1" s="139" t="str">
        <f t="shared" si="1"/>
        <v>Y</v>
      </c>
      <c r="Z1" s="139" t="str">
        <f t="shared" si="1"/>
        <v>Z</v>
      </c>
      <c r="AA1" s="139" t="str">
        <f t="shared" si="1"/>
        <v>AA</v>
      </c>
      <c r="AB1" s="139" t="str">
        <f t="shared" si="1"/>
        <v>AB</v>
      </c>
      <c r="AC1" s="139" t="str">
        <f t="shared" si="1"/>
        <v>AC</v>
      </c>
      <c r="AD1" s="139" t="str">
        <f t="shared" si="1"/>
        <v>AD</v>
      </c>
      <c r="AE1" s="139" t="str">
        <f t="shared" si="1"/>
        <v>AE</v>
      </c>
      <c r="AF1" s="139" t="str">
        <f t="shared" si="1"/>
        <v>AF</v>
      </c>
      <c r="AG1" s="139" t="str">
        <f t="shared" si="1"/>
        <v>AG</v>
      </c>
      <c r="AH1" s="139" t="str">
        <f t="shared" si="1"/>
        <v>AH</v>
      </c>
      <c r="AI1" s="139" t="str">
        <f t="shared" si="1"/>
        <v>AI</v>
      </c>
      <c r="AJ1" s="139" t="str">
        <f t="shared" si="1"/>
        <v>AJ</v>
      </c>
      <c r="AK1" s="141"/>
      <c r="AL1" s="139" t="str">
        <f t="shared" ref="AL1:AZ1" si="2">SUBSTITUTE(ADDRESS(1,COLUMN(),4),"1","")</f>
        <v>AL</v>
      </c>
      <c r="AM1" s="139" t="str">
        <f t="shared" si="2"/>
        <v>AM</v>
      </c>
      <c r="AN1" s="139" t="str">
        <f t="shared" si="2"/>
        <v>AN</v>
      </c>
      <c r="AO1" s="139" t="str">
        <f t="shared" si="2"/>
        <v>AO</v>
      </c>
      <c r="AP1" s="139" t="str">
        <f t="shared" si="2"/>
        <v>AP</v>
      </c>
      <c r="AQ1" s="139" t="str">
        <f t="shared" si="2"/>
        <v>AQ</v>
      </c>
      <c r="AR1" s="139" t="str">
        <f t="shared" si="2"/>
        <v>AR</v>
      </c>
      <c r="AS1" s="139" t="str">
        <f t="shared" si="2"/>
        <v>AS</v>
      </c>
      <c r="AT1" s="139" t="str">
        <f t="shared" si="2"/>
        <v>AT</v>
      </c>
      <c r="AU1" s="139" t="str">
        <f t="shared" si="2"/>
        <v>AU</v>
      </c>
      <c r="AV1" s="139" t="str">
        <f t="shared" si="2"/>
        <v>AV</v>
      </c>
      <c r="AW1" s="139" t="str">
        <f t="shared" si="2"/>
        <v>AW</v>
      </c>
      <c r="AX1" s="139" t="str">
        <f t="shared" si="2"/>
        <v>AX</v>
      </c>
      <c r="AY1" s="139" t="str">
        <f t="shared" si="2"/>
        <v>AY</v>
      </c>
      <c r="AZ1" s="139" t="str">
        <f t="shared" si="2"/>
        <v>AZ</v>
      </c>
      <c r="BA1" s="141"/>
      <c r="BB1" s="141"/>
      <c r="BC1" s="141"/>
      <c r="BD1" s="142">
        <v>1</v>
      </c>
      <c r="BE1" s="143" t="str">
        <f>SUBSTITUTE(ADDRESS(1,COLUMN(),4),"1","")</f>
        <v>BE</v>
      </c>
      <c r="BF1" s="144" t="str">
        <f>SUBSTITUTE(ADDRESS(1,COLUMN(),4),"1","")</f>
        <v>BF</v>
      </c>
    </row>
    <row r="2" spans="1:58" s="145" customFormat="1" ht="15" x14ac:dyDescent="0.25">
      <c r="A2" s="138"/>
      <c r="B2" s="138"/>
      <c r="C2" s="146">
        <f t="shared" ref="C2:T2" ca="1" si="3">CELL("largeur",C2)</f>
        <v>11</v>
      </c>
      <c r="D2" s="146">
        <f t="shared" ca="1" si="3"/>
        <v>18</v>
      </c>
      <c r="E2" s="146">
        <f t="shared" ca="1" si="3"/>
        <v>11</v>
      </c>
      <c r="F2" s="146">
        <f t="shared" ca="1" si="3"/>
        <v>11</v>
      </c>
      <c r="G2" s="146">
        <f t="shared" ca="1" si="3"/>
        <v>11</v>
      </c>
      <c r="H2" s="146">
        <f t="shared" ca="1" si="3"/>
        <v>11</v>
      </c>
      <c r="I2" s="146">
        <f t="shared" ca="1" si="3"/>
        <v>14</v>
      </c>
      <c r="J2" s="146">
        <f t="shared" ca="1" si="3"/>
        <v>16</v>
      </c>
      <c r="K2" s="146">
        <f t="shared" ca="1" si="3"/>
        <v>14</v>
      </c>
      <c r="L2" s="146">
        <f t="shared" ca="1" si="3"/>
        <v>14</v>
      </c>
      <c r="M2" s="146">
        <f t="shared" ca="1" si="3"/>
        <v>15</v>
      </c>
      <c r="N2" s="146">
        <f t="shared" ca="1" si="3"/>
        <v>14</v>
      </c>
      <c r="O2" s="146">
        <f t="shared" ca="1" si="3"/>
        <v>14</v>
      </c>
      <c r="P2" s="146">
        <f t="shared" ca="1" si="3"/>
        <v>14</v>
      </c>
      <c r="Q2" s="146">
        <f t="shared" ca="1" si="3"/>
        <v>10</v>
      </c>
      <c r="R2" s="146">
        <f t="shared" ca="1" si="3"/>
        <v>10</v>
      </c>
      <c r="S2" s="146">
        <f t="shared" ca="1" si="3"/>
        <v>10</v>
      </c>
      <c r="T2" s="146">
        <f t="shared" ca="1" si="3"/>
        <v>10</v>
      </c>
      <c r="U2" s="140"/>
      <c r="V2" s="146">
        <f t="shared" ref="V2:AJ2" ca="1" si="4">CELL("largeur",V2)</f>
        <v>11</v>
      </c>
      <c r="W2" s="146">
        <f t="shared" ca="1" si="4"/>
        <v>18</v>
      </c>
      <c r="X2" s="146">
        <f t="shared" ca="1" si="4"/>
        <v>11</v>
      </c>
      <c r="Y2" s="146">
        <f t="shared" ca="1" si="4"/>
        <v>11</v>
      </c>
      <c r="Z2" s="146">
        <f t="shared" ca="1" si="4"/>
        <v>11</v>
      </c>
      <c r="AA2" s="146">
        <f t="shared" ca="1" si="4"/>
        <v>11</v>
      </c>
      <c r="AB2" s="146">
        <f t="shared" ca="1" si="4"/>
        <v>14</v>
      </c>
      <c r="AC2" s="146">
        <f t="shared" ca="1" si="4"/>
        <v>16</v>
      </c>
      <c r="AD2" s="146">
        <f t="shared" ca="1" si="4"/>
        <v>14</v>
      </c>
      <c r="AE2" s="146">
        <f t="shared" ca="1" si="4"/>
        <v>14</v>
      </c>
      <c r="AF2" s="146">
        <f t="shared" ca="1" si="4"/>
        <v>16</v>
      </c>
      <c r="AG2" s="146">
        <f t="shared" ca="1" si="4"/>
        <v>14</v>
      </c>
      <c r="AH2" s="146">
        <f t="shared" ca="1" si="4"/>
        <v>14</v>
      </c>
      <c r="AI2" s="146">
        <f t="shared" ca="1" si="4"/>
        <v>14</v>
      </c>
      <c r="AJ2" s="146">
        <f t="shared" ca="1" si="4"/>
        <v>10</v>
      </c>
      <c r="AK2" s="141"/>
      <c r="AL2" s="146">
        <f t="shared" ref="AL2:AZ2" ca="1" si="5">CELL("largeur",AL2)</f>
        <v>11</v>
      </c>
      <c r="AM2" s="146">
        <f t="shared" ca="1" si="5"/>
        <v>18</v>
      </c>
      <c r="AN2" s="146">
        <f t="shared" ca="1" si="5"/>
        <v>11</v>
      </c>
      <c r="AO2" s="146">
        <f t="shared" ca="1" si="5"/>
        <v>11</v>
      </c>
      <c r="AP2" s="146">
        <f t="shared" ca="1" si="5"/>
        <v>11</v>
      </c>
      <c r="AQ2" s="146">
        <f t="shared" ca="1" si="5"/>
        <v>11</v>
      </c>
      <c r="AR2" s="146">
        <f t="shared" ca="1" si="5"/>
        <v>14</v>
      </c>
      <c r="AS2" s="146">
        <f t="shared" ca="1" si="5"/>
        <v>16</v>
      </c>
      <c r="AT2" s="146">
        <f t="shared" ca="1" si="5"/>
        <v>14</v>
      </c>
      <c r="AU2" s="146">
        <f t="shared" ca="1" si="5"/>
        <v>14</v>
      </c>
      <c r="AV2" s="146">
        <f t="shared" ca="1" si="5"/>
        <v>16</v>
      </c>
      <c r="AW2" s="146">
        <f t="shared" ca="1" si="5"/>
        <v>14</v>
      </c>
      <c r="AX2" s="146">
        <f t="shared" ca="1" si="5"/>
        <v>14</v>
      </c>
      <c r="AY2" s="146">
        <f t="shared" ca="1" si="5"/>
        <v>14</v>
      </c>
      <c r="AZ2" s="146">
        <f t="shared" ca="1" si="5"/>
        <v>10</v>
      </c>
      <c r="BA2" s="141"/>
      <c r="BB2" s="141"/>
      <c r="BC2" s="141"/>
      <c r="BD2" s="142">
        <v>1</v>
      </c>
      <c r="BE2" s="147" t="s">
        <v>1442</v>
      </c>
      <c r="BF2" s="148"/>
    </row>
    <row r="3" spans="1:58" s="145" customFormat="1" x14ac:dyDescent="0.25">
      <c r="A3" s="138"/>
      <c r="B3" s="138"/>
      <c r="C3" s="149">
        <v>13</v>
      </c>
      <c r="D3" s="149">
        <v>21</v>
      </c>
      <c r="E3" s="149">
        <v>13</v>
      </c>
      <c r="F3" s="149">
        <v>13</v>
      </c>
      <c r="G3" s="149">
        <v>13</v>
      </c>
      <c r="H3" s="149">
        <v>13</v>
      </c>
      <c r="I3" s="149">
        <v>16</v>
      </c>
      <c r="J3" s="149">
        <v>18</v>
      </c>
      <c r="K3" s="149">
        <v>16</v>
      </c>
      <c r="L3" s="149">
        <v>16</v>
      </c>
      <c r="M3" s="149">
        <v>18</v>
      </c>
      <c r="N3" s="149">
        <v>16</v>
      </c>
      <c r="O3" s="149">
        <v>16</v>
      </c>
      <c r="P3" s="149">
        <v>16</v>
      </c>
      <c r="Q3" s="149">
        <v>11</v>
      </c>
      <c r="R3" s="149">
        <v>11</v>
      </c>
      <c r="S3" s="149">
        <v>11</v>
      </c>
      <c r="T3" s="149">
        <v>11</v>
      </c>
      <c r="U3" s="140"/>
      <c r="V3" s="149">
        <v>13</v>
      </c>
      <c r="W3" s="149">
        <v>21</v>
      </c>
      <c r="X3" s="149">
        <v>13</v>
      </c>
      <c r="Y3" s="149">
        <v>13</v>
      </c>
      <c r="Z3" s="149">
        <v>13</v>
      </c>
      <c r="AA3" s="149">
        <v>13</v>
      </c>
      <c r="AB3" s="149">
        <v>16</v>
      </c>
      <c r="AC3" s="149">
        <v>18</v>
      </c>
      <c r="AD3" s="149">
        <v>16</v>
      </c>
      <c r="AE3" s="149">
        <v>16</v>
      </c>
      <c r="AF3" s="149">
        <v>18</v>
      </c>
      <c r="AG3" s="149">
        <v>16</v>
      </c>
      <c r="AH3" s="149">
        <v>16</v>
      </c>
      <c r="AI3" s="149">
        <v>16</v>
      </c>
      <c r="AJ3" s="149">
        <v>11</v>
      </c>
      <c r="AK3" s="141"/>
      <c r="AL3" s="149">
        <v>13</v>
      </c>
      <c r="AM3" s="149">
        <v>21</v>
      </c>
      <c r="AN3" s="149">
        <v>13</v>
      </c>
      <c r="AO3" s="149">
        <v>13</v>
      </c>
      <c r="AP3" s="149">
        <v>13</v>
      </c>
      <c r="AQ3" s="149">
        <v>13</v>
      </c>
      <c r="AR3" s="149">
        <v>16</v>
      </c>
      <c r="AS3" s="149">
        <v>18</v>
      </c>
      <c r="AT3" s="149">
        <v>16</v>
      </c>
      <c r="AU3" s="149">
        <v>16</v>
      </c>
      <c r="AV3" s="149">
        <v>18</v>
      </c>
      <c r="AW3" s="149">
        <v>16</v>
      </c>
      <c r="AX3" s="149">
        <v>16</v>
      </c>
      <c r="AY3" s="149">
        <v>16</v>
      </c>
      <c r="AZ3" s="149">
        <v>11</v>
      </c>
      <c r="BA3" s="141"/>
      <c r="BB3" s="141"/>
      <c r="BC3" s="141"/>
      <c r="BD3" s="142">
        <v>1</v>
      </c>
      <c r="BE3" s="150">
        <f ca="1">COUNTA(A1:BD244) + COUNTBLANK(A1:BD244)</f>
        <v>13668</v>
      </c>
      <c r="BF3" s="151" t="str">
        <f>"cellules entre -cells -celdas  "&amp;" " &amp;A1&amp;" et  "&amp;BD244</f>
        <v>cellules entre -cells -celdas   A1 et  BD244</v>
      </c>
    </row>
    <row r="4" spans="1:58" s="145" customFormat="1" ht="21" customHeight="1" x14ac:dyDescent="0.25">
      <c r="A4" s="138"/>
      <c r="B4" s="138"/>
      <c r="C4" s="152" t="s">
        <v>1443</v>
      </c>
      <c r="D4" s="138"/>
      <c r="E4" s="138"/>
      <c r="F4" s="138"/>
      <c r="G4" s="138"/>
      <c r="H4" s="138"/>
      <c r="I4" s="138"/>
      <c r="J4" s="138"/>
      <c r="K4" s="138"/>
      <c r="L4" s="138"/>
      <c r="M4" s="138"/>
      <c r="N4" s="138"/>
      <c r="O4" s="138"/>
      <c r="P4" s="138"/>
      <c r="Q4" s="138"/>
      <c r="R4" s="140"/>
      <c r="S4" s="140"/>
      <c r="T4" s="140"/>
      <c r="U4" s="140"/>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2">
        <v>1</v>
      </c>
      <c r="BE4" s="150">
        <f ca="1">COUNTA(A1:BD244)</f>
        <v>1427</v>
      </c>
      <c r="BF4" s="151" t="s">
        <v>1444</v>
      </c>
    </row>
    <row r="5" spans="1:58" s="145" customFormat="1" ht="21" customHeight="1" x14ac:dyDescent="0.25">
      <c r="A5" s="138"/>
      <c r="B5" s="138"/>
      <c r="C5" s="138"/>
      <c r="D5" s="138"/>
      <c r="E5" s="138"/>
      <c r="F5" s="138"/>
      <c r="G5" s="138"/>
      <c r="H5" s="138"/>
      <c r="I5" s="138"/>
      <c r="J5" s="138"/>
      <c r="K5" s="138"/>
      <c r="L5" s="138"/>
      <c r="M5" s="138"/>
      <c r="N5" s="138"/>
      <c r="O5" s="138"/>
      <c r="P5" s="138"/>
      <c r="Q5" s="138"/>
      <c r="R5" s="140"/>
      <c r="S5" s="140"/>
      <c r="T5" s="140"/>
      <c r="U5" s="140"/>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53" t="s">
        <v>1445</v>
      </c>
      <c r="BC5" s="137" t="str">
        <f>BD244</f>
        <v>BD244</v>
      </c>
      <c r="BD5" s="142">
        <v>1</v>
      </c>
      <c r="BE5" s="150">
        <f ca="1">COUNTBLANK(A1:BD244)</f>
        <v>12241</v>
      </c>
      <c r="BF5" s="151" t="s">
        <v>1446</v>
      </c>
    </row>
    <row r="6" spans="1:58" s="145" customFormat="1" ht="30" customHeight="1" x14ac:dyDescent="0.25">
      <c r="A6" s="138"/>
      <c r="B6" s="138"/>
      <c r="C6" s="154" t="s">
        <v>1447</v>
      </c>
      <c r="D6" s="138"/>
      <c r="E6" s="138"/>
      <c r="F6" s="138"/>
      <c r="G6" s="138"/>
      <c r="H6" s="138"/>
      <c r="I6" s="138"/>
      <c r="J6" s="138"/>
      <c r="K6" s="138"/>
      <c r="L6" s="138"/>
      <c r="M6" s="138"/>
      <c r="N6" s="138"/>
      <c r="O6" s="138"/>
      <c r="P6" s="138"/>
      <c r="Q6" s="138"/>
      <c r="R6" s="140"/>
      <c r="S6" s="140"/>
      <c r="T6" s="140"/>
      <c r="U6" s="140"/>
      <c r="V6" s="154" t="s">
        <v>1448</v>
      </c>
      <c r="W6" s="141"/>
      <c r="X6" s="141"/>
      <c r="Y6" s="141"/>
      <c r="Z6" s="141"/>
      <c r="AA6" s="141"/>
      <c r="AB6" s="141"/>
      <c r="AC6" s="141"/>
      <c r="AD6" s="141"/>
      <c r="AE6" s="141"/>
      <c r="AF6" s="141"/>
      <c r="AG6" s="141"/>
      <c r="AH6" s="141"/>
      <c r="AI6" s="141"/>
      <c r="AJ6" s="141"/>
      <c r="AK6" s="141"/>
      <c r="AL6" s="154" t="s">
        <v>1449</v>
      </c>
      <c r="AM6" s="141"/>
      <c r="AN6" s="141"/>
      <c r="AO6" s="141"/>
      <c r="AP6" s="141"/>
      <c r="AQ6" s="141"/>
      <c r="AR6" s="141"/>
      <c r="AS6" s="141"/>
      <c r="AT6" s="141"/>
      <c r="AU6" s="141"/>
      <c r="AV6" s="141"/>
      <c r="AW6" s="141"/>
      <c r="AX6" s="141"/>
      <c r="AY6" s="141"/>
      <c r="AZ6" s="141"/>
      <c r="BA6" s="141"/>
      <c r="BB6" s="141"/>
      <c r="BC6" s="141"/>
      <c r="BD6" s="142">
        <v>1</v>
      </c>
      <c r="BE6" s="150">
        <f>SUM(BD1:BD242)+2</f>
        <v>238</v>
      </c>
      <c r="BF6" s="151" t="s">
        <v>1450</v>
      </c>
    </row>
    <row r="7" spans="1:58" s="145" customFormat="1" ht="30" customHeight="1" x14ac:dyDescent="0.25">
      <c r="A7" s="138"/>
      <c r="B7" s="138"/>
      <c r="C7" s="154" t="s">
        <v>1451</v>
      </c>
      <c r="D7" s="140"/>
      <c r="E7" s="140"/>
      <c r="F7" s="140"/>
      <c r="G7" s="140"/>
      <c r="H7" s="140"/>
      <c r="I7" s="140"/>
      <c r="J7" s="140"/>
      <c r="K7" s="140"/>
      <c r="L7" s="140"/>
      <c r="M7" s="140"/>
      <c r="N7" s="140"/>
      <c r="O7" s="140"/>
      <c r="P7" s="140"/>
      <c r="Q7" s="138"/>
      <c r="R7" s="140"/>
      <c r="S7" s="140"/>
      <c r="T7" s="140"/>
      <c r="U7" s="140"/>
      <c r="V7" s="154" t="s">
        <v>1452</v>
      </c>
      <c r="W7" s="140"/>
      <c r="X7" s="140"/>
      <c r="Y7" s="140"/>
      <c r="Z7" s="140"/>
      <c r="AA7" s="140"/>
      <c r="AB7" s="140"/>
      <c r="AC7" s="140"/>
      <c r="AD7" s="140"/>
      <c r="AE7" s="140"/>
      <c r="AF7" s="141"/>
      <c r="AG7" s="140"/>
      <c r="AH7" s="140"/>
      <c r="AI7" s="140"/>
      <c r="AJ7" s="140"/>
      <c r="AK7" s="140"/>
      <c r="AL7" s="154" t="s">
        <v>1453</v>
      </c>
      <c r="AM7" s="140"/>
      <c r="AN7" s="140"/>
      <c r="AO7" s="140"/>
      <c r="AP7" s="140"/>
      <c r="AQ7" s="140"/>
      <c r="AR7" s="140"/>
      <c r="AS7" s="141"/>
      <c r="AT7" s="141"/>
      <c r="AU7" s="141"/>
      <c r="AV7" s="141"/>
      <c r="AW7" s="141"/>
      <c r="AX7" s="141"/>
      <c r="AY7" s="141"/>
      <c r="AZ7" s="141"/>
      <c r="BA7" s="141"/>
      <c r="BB7" s="141"/>
      <c r="BC7" s="141"/>
      <c r="BD7" s="142">
        <v>1</v>
      </c>
      <c r="BE7" s="150">
        <f>SUM(A244:BC244)+1</f>
        <v>56</v>
      </c>
      <c r="BF7" s="151" t="s">
        <v>1454</v>
      </c>
    </row>
    <row r="8" spans="1:58" s="145" customFormat="1" ht="30" customHeight="1" x14ac:dyDescent="0.25">
      <c r="A8" s="138"/>
      <c r="B8" s="138"/>
      <c r="C8" s="154" t="s">
        <v>1455</v>
      </c>
      <c r="D8" s="155"/>
      <c r="E8" s="155"/>
      <c r="F8" s="155"/>
      <c r="G8" s="155"/>
      <c r="H8" s="155"/>
      <c r="I8" s="155"/>
      <c r="J8" s="155"/>
      <c r="K8" s="155"/>
      <c r="L8" s="140"/>
      <c r="M8" s="140"/>
      <c r="N8" s="140"/>
      <c r="O8" s="140"/>
      <c r="P8" s="140"/>
      <c r="Q8" s="138"/>
      <c r="R8" s="140"/>
      <c r="S8" s="140"/>
      <c r="T8" s="140"/>
      <c r="U8" s="140"/>
      <c r="V8" s="154" t="s">
        <v>1456</v>
      </c>
      <c r="W8" s="155"/>
      <c r="X8" s="155"/>
      <c r="Y8" s="155"/>
      <c r="Z8" s="155"/>
      <c r="AA8" s="155"/>
      <c r="AB8" s="155"/>
      <c r="AC8" s="155"/>
      <c r="AD8" s="155"/>
      <c r="AE8" s="140"/>
      <c r="AF8" s="141"/>
      <c r="AG8" s="140"/>
      <c r="AH8" s="140"/>
      <c r="AI8" s="140"/>
      <c r="AJ8" s="140"/>
      <c r="AK8" s="140"/>
      <c r="AL8" s="154" t="s">
        <v>1457</v>
      </c>
      <c r="AM8" s="155"/>
      <c r="AN8" s="155"/>
      <c r="AO8" s="155"/>
      <c r="AP8" s="155"/>
      <c r="AQ8" s="155"/>
      <c r="AR8" s="155"/>
      <c r="AS8" s="141"/>
      <c r="AT8" s="141"/>
      <c r="AU8" s="141"/>
      <c r="AV8" s="141"/>
      <c r="AW8" s="141"/>
      <c r="AX8" s="141"/>
      <c r="AY8" s="141"/>
      <c r="AZ8" s="141"/>
      <c r="BA8" s="141"/>
      <c r="BB8" s="141"/>
      <c r="BC8" s="141"/>
      <c r="BD8" s="142">
        <v>1</v>
      </c>
    </row>
    <row r="9" spans="1:58" s="145" customFormat="1" ht="30" customHeight="1" x14ac:dyDescent="0.25">
      <c r="A9" s="138"/>
      <c r="B9" s="138"/>
      <c r="C9" s="154" t="s">
        <v>1458</v>
      </c>
      <c r="D9" s="155"/>
      <c r="E9" s="155"/>
      <c r="F9" s="155"/>
      <c r="G9" s="155"/>
      <c r="H9" s="155"/>
      <c r="I9" s="155"/>
      <c r="J9" s="155"/>
      <c r="K9" s="155"/>
      <c r="L9" s="140"/>
      <c r="M9" s="140"/>
      <c r="N9" s="140"/>
      <c r="O9" s="140"/>
      <c r="P9" s="140"/>
      <c r="Q9" s="140"/>
      <c r="R9" s="140"/>
      <c r="S9" s="140"/>
      <c r="T9" s="140"/>
      <c r="U9" s="140"/>
      <c r="V9" s="154" t="s">
        <v>1459</v>
      </c>
      <c r="W9" s="155"/>
      <c r="X9" s="155"/>
      <c r="Y9" s="155"/>
      <c r="Z9" s="155"/>
      <c r="AA9" s="155"/>
      <c r="AB9" s="155"/>
      <c r="AC9" s="155"/>
      <c r="AD9" s="155"/>
      <c r="AE9" s="140"/>
      <c r="AF9" s="141"/>
      <c r="AG9" s="140"/>
      <c r="AH9" s="140"/>
      <c r="AI9" s="140"/>
      <c r="AJ9" s="140"/>
      <c r="AK9" s="140"/>
      <c r="AL9" s="154" t="s">
        <v>1460</v>
      </c>
      <c r="AM9" s="155"/>
      <c r="AN9" s="155"/>
      <c r="AO9" s="155"/>
      <c r="AP9" s="155"/>
      <c r="AQ9" s="155"/>
      <c r="AR9" s="155"/>
      <c r="AS9" s="141"/>
      <c r="AT9" s="141"/>
      <c r="AU9" s="141"/>
      <c r="AV9" s="141"/>
      <c r="AW9" s="141"/>
      <c r="AX9" s="141"/>
      <c r="AY9" s="141"/>
      <c r="AZ9" s="141"/>
      <c r="BA9" s="141"/>
      <c r="BB9" s="141"/>
      <c r="BC9" s="141"/>
      <c r="BD9" s="142">
        <v>1</v>
      </c>
    </row>
    <row r="10" spans="1:58" s="145" customFormat="1" ht="30" customHeight="1" x14ac:dyDescent="0.25">
      <c r="A10" s="138"/>
      <c r="B10" s="138"/>
      <c r="C10" s="154"/>
      <c r="D10" s="156"/>
      <c r="E10" s="156"/>
      <c r="F10" s="156"/>
      <c r="G10" s="156"/>
      <c r="H10" s="156"/>
      <c r="I10" s="156"/>
      <c r="J10" s="156"/>
      <c r="K10" s="156"/>
      <c r="L10" s="156"/>
      <c r="M10" s="156"/>
      <c r="N10" s="156"/>
      <c r="O10" s="156"/>
      <c r="P10" s="156"/>
      <c r="Q10" s="156"/>
      <c r="R10" s="156"/>
      <c r="S10" s="156"/>
      <c r="T10" s="156"/>
      <c r="U10" s="156"/>
      <c r="V10" s="154"/>
      <c r="W10" s="156"/>
      <c r="X10" s="156"/>
      <c r="Y10" s="156"/>
      <c r="Z10" s="156"/>
      <c r="AA10" s="156"/>
      <c r="AB10" s="156"/>
      <c r="AC10" s="156"/>
      <c r="AD10" s="156"/>
      <c r="AE10" s="156"/>
      <c r="AF10" s="141"/>
      <c r="AG10" s="156"/>
      <c r="AH10" s="156"/>
      <c r="AI10" s="156"/>
      <c r="AJ10" s="156"/>
      <c r="AK10" s="156"/>
      <c r="AL10" s="154"/>
      <c r="AM10" s="156"/>
      <c r="AN10" s="156"/>
      <c r="AO10" s="156"/>
      <c r="AP10" s="156"/>
      <c r="AQ10" s="156"/>
      <c r="AR10" s="156"/>
      <c r="AS10" s="141"/>
      <c r="AT10" s="141"/>
      <c r="AU10" s="141"/>
      <c r="AV10" s="141"/>
      <c r="AW10" s="141"/>
      <c r="AX10" s="141"/>
      <c r="AY10" s="141"/>
      <c r="AZ10" s="141"/>
      <c r="BA10" s="141"/>
      <c r="BB10" s="141"/>
      <c r="BC10" s="141"/>
      <c r="BD10" s="142">
        <v>1</v>
      </c>
    </row>
    <row r="11" spans="1:58" s="145" customFormat="1" ht="30" customHeight="1" x14ac:dyDescent="0.25">
      <c r="A11" s="138"/>
      <c r="B11" s="138"/>
      <c r="C11" s="154" t="s">
        <v>1461</v>
      </c>
      <c r="D11" s="156"/>
      <c r="E11" s="156"/>
      <c r="F11" s="156"/>
      <c r="G11" s="156"/>
      <c r="H11" s="156"/>
      <c r="I11" s="156"/>
      <c r="J11" s="156"/>
      <c r="K11" s="156"/>
      <c r="L11" s="156"/>
      <c r="M11" s="156"/>
      <c r="N11" s="156"/>
      <c r="O11" s="156"/>
      <c r="P11" s="156"/>
      <c r="Q11" s="156"/>
      <c r="R11" s="156"/>
      <c r="S11" s="156"/>
      <c r="T11" s="156"/>
      <c r="U11" s="156"/>
      <c r="V11" s="154" t="s">
        <v>1462</v>
      </c>
      <c r="W11" s="156"/>
      <c r="X11" s="156"/>
      <c r="Y11" s="156"/>
      <c r="Z11" s="156"/>
      <c r="AA11" s="156"/>
      <c r="AB11" s="156"/>
      <c r="AC11" s="156"/>
      <c r="AD11" s="156"/>
      <c r="AE11" s="156"/>
      <c r="AF11" s="141"/>
      <c r="AG11" s="156"/>
      <c r="AH11" s="156"/>
      <c r="AI11" s="156"/>
      <c r="AJ11" s="156"/>
      <c r="AK11" s="156"/>
      <c r="AL11" s="154" t="s">
        <v>1463</v>
      </c>
      <c r="AM11" s="156"/>
      <c r="AN11" s="156"/>
      <c r="AO11" s="156"/>
      <c r="AP11" s="156"/>
      <c r="AQ11" s="156"/>
      <c r="AR11" s="156"/>
      <c r="AS11" s="141"/>
      <c r="AT11" s="141"/>
      <c r="AU11" s="141"/>
      <c r="AV11" s="141"/>
      <c r="AW11" s="141"/>
      <c r="AX11" s="141"/>
      <c r="AY11" s="141"/>
      <c r="AZ11" s="141"/>
      <c r="BA11" s="141"/>
      <c r="BB11" s="141"/>
      <c r="BC11" s="141"/>
      <c r="BD11" s="142">
        <v>1</v>
      </c>
    </row>
    <row r="12" spans="1:58" s="145" customFormat="1" ht="30" customHeight="1" x14ac:dyDescent="0.25">
      <c r="A12" s="138"/>
      <c r="B12" s="138"/>
      <c r="C12" s="154" t="s">
        <v>1464</v>
      </c>
      <c r="D12" s="156"/>
      <c r="E12" s="156"/>
      <c r="F12" s="156"/>
      <c r="G12" s="156"/>
      <c r="H12" s="156"/>
      <c r="I12" s="156"/>
      <c r="J12" s="156"/>
      <c r="K12" s="156"/>
      <c r="L12" s="156"/>
      <c r="M12" s="156"/>
      <c r="N12" s="156"/>
      <c r="O12" s="156"/>
      <c r="P12" s="156"/>
      <c r="Q12" s="156"/>
      <c r="R12" s="156"/>
      <c r="S12" s="156"/>
      <c r="T12" s="156"/>
      <c r="U12" s="156"/>
      <c r="V12" s="154" t="s">
        <v>1465</v>
      </c>
      <c r="W12" s="156"/>
      <c r="X12" s="156"/>
      <c r="Y12" s="156"/>
      <c r="Z12" s="156"/>
      <c r="AA12" s="156"/>
      <c r="AB12" s="156"/>
      <c r="AC12" s="156"/>
      <c r="AD12" s="156"/>
      <c r="AE12" s="156"/>
      <c r="AF12" s="141"/>
      <c r="AG12" s="156"/>
      <c r="AH12" s="156"/>
      <c r="AI12" s="156"/>
      <c r="AJ12" s="156"/>
      <c r="AK12" s="156"/>
      <c r="AL12" s="154" t="s">
        <v>1466</v>
      </c>
      <c r="AM12" s="156"/>
      <c r="AN12" s="156"/>
      <c r="AO12" s="156"/>
      <c r="AP12" s="156"/>
      <c r="AQ12" s="156"/>
      <c r="AR12" s="156"/>
      <c r="AS12" s="141"/>
      <c r="AT12" s="141"/>
      <c r="AU12" s="141"/>
      <c r="AV12" s="141"/>
      <c r="AW12" s="141"/>
      <c r="AX12" s="141"/>
      <c r="AY12" s="141"/>
      <c r="AZ12" s="141"/>
      <c r="BA12" s="141"/>
      <c r="BB12" s="141"/>
      <c r="BC12" s="141"/>
      <c r="BD12" s="142">
        <v>1</v>
      </c>
    </row>
    <row r="13" spans="1:58" s="145" customFormat="1" ht="30" customHeight="1" x14ac:dyDescent="0.25">
      <c r="A13" s="138"/>
      <c r="B13" s="138"/>
      <c r="C13" s="154"/>
      <c r="D13" s="156"/>
      <c r="E13" s="156"/>
      <c r="F13" s="156"/>
      <c r="G13" s="156"/>
      <c r="H13" s="156"/>
      <c r="I13" s="156"/>
      <c r="J13" s="156"/>
      <c r="K13" s="156"/>
      <c r="L13" s="156"/>
      <c r="M13" s="156"/>
      <c r="N13" s="156"/>
      <c r="O13" s="156"/>
      <c r="P13" s="156"/>
      <c r="Q13" s="156"/>
      <c r="R13" s="156"/>
      <c r="S13" s="156"/>
      <c r="T13" s="156"/>
      <c r="U13" s="156"/>
      <c r="V13" s="154"/>
      <c r="W13" s="156"/>
      <c r="X13" s="156"/>
      <c r="Y13" s="156"/>
      <c r="Z13" s="156"/>
      <c r="AA13" s="156"/>
      <c r="AB13" s="156"/>
      <c r="AC13" s="156"/>
      <c r="AD13" s="156"/>
      <c r="AE13" s="156"/>
      <c r="AF13" s="141"/>
      <c r="AG13" s="156"/>
      <c r="AH13" s="156"/>
      <c r="AI13" s="156"/>
      <c r="AJ13" s="156"/>
      <c r="AK13" s="156"/>
      <c r="AL13" s="154"/>
      <c r="AM13" s="156"/>
      <c r="AN13" s="156"/>
      <c r="AO13" s="156"/>
      <c r="AP13" s="156"/>
      <c r="AQ13" s="156"/>
      <c r="AR13" s="156"/>
      <c r="AS13" s="141"/>
      <c r="AT13" s="141"/>
      <c r="AU13" s="141"/>
      <c r="AV13" s="141"/>
      <c r="AW13" s="141"/>
      <c r="AX13" s="141"/>
      <c r="AY13" s="141"/>
      <c r="AZ13" s="141"/>
      <c r="BA13" s="141"/>
      <c r="BB13" s="141"/>
      <c r="BC13" s="141"/>
      <c r="BD13" s="142">
        <v>1</v>
      </c>
    </row>
    <row r="14" spans="1:58" s="145" customFormat="1" ht="30" customHeight="1" x14ac:dyDescent="0.25">
      <c r="A14" s="138"/>
      <c r="B14" s="138"/>
      <c r="C14" s="154" t="s">
        <v>1467</v>
      </c>
      <c r="D14" s="156"/>
      <c r="E14" s="156"/>
      <c r="F14" s="156"/>
      <c r="G14" s="156"/>
      <c r="H14" s="156"/>
      <c r="I14" s="156"/>
      <c r="J14" s="156"/>
      <c r="K14" s="156"/>
      <c r="L14" s="156"/>
      <c r="M14" s="156"/>
      <c r="N14" s="156"/>
      <c r="O14" s="156"/>
      <c r="P14" s="156"/>
      <c r="Q14" s="156"/>
      <c r="R14" s="156"/>
      <c r="S14" s="156"/>
      <c r="T14" s="156"/>
      <c r="U14" s="156"/>
      <c r="V14" s="154" t="s">
        <v>1468</v>
      </c>
      <c r="W14" s="156"/>
      <c r="X14" s="156"/>
      <c r="Y14" s="156"/>
      <c r="Z14" s="156"/>
      <c r="AA14" s="156"/>
      <c r="AB14" s="156"/>
      <c r="AC14" s="156"/>
      <c r="AD14" s="156"/>
      <c r="AE14" s="156"/>
      <c r="AF14" s="141"/>
      <c r="AG14" s="156"/>
      <c r="AH14" s="156"/>
      <c r="AI14" s="156"/>
      <c r="AJ14" s="156"/>
      <c r="AK14" s="156"/>
      <c r="AL14" s="154" t="s">
        <v>1469</v>
      </c>
      <c r="AM14" s="156"/>
      <c r="AN14" s="156"/>
      <c r="AO14" s="156"/>
      <c r="AP14" s="156"/>
      <c r="AQ14" s="156"/>
      <c r="AR14" s="156"/>
      <c r="AS14" s="141"/>
      <c r="AT14" s="141"/>
      <c r="AU14" s="141"/>
      <c r="AV14" s="141"/>
      <c r="AW14" s="141"/>
      <c r="AX14" s="141"/>
      <c r="AY14" s="141"/>
      <c r="AZ14" s="141"/>
      <c r="BA14" s="141"/>
      <c r="BB14" s="141"/>
      <c r="BC14" s="141"/>
      <c r="BD14" s="142">
        <v>1</v>
      </c>
    </row>
    <row r="15" spans="1:58" s="145" customFormat="1" ht="30" customHeight="1" x14ac:dyDescent="0.25">
      <c r="A15" s="138"/>
      <c r="B15" s="138"/>
      <c r="C15" s="154" t="s">
        <v>1470</v>
      </c>
      <c r="D15" s="156"/>
      <c r="E15" s="156"/>
      <c r="F15" s="156"/>
      <c r="G15" s="156"/>
      <c r="H15" s="156"/>
      <c r="I15" s="156"/>
      <c r="J15" s="156"/>
      <c r="K15" s="156"/>
      <c r="L15" s="156"/>
      <c r="M15" s="156"/>
      <c r="N15" s="156"/>
      <c r="O15" s="156"/>
      <c r="P15" s="156"/>
      <c r="Q15" s="156"/>
      <c r="R15" s="156"/>
      <c r="S15" s="156"/>
      <c r="T15" s="156"/>
      <c r="U15" s="156"/>
      <c r="V15" s="154" t="s">
        <v>1471</v>
      </c>
      <c r="W15" s="156"/>
      <c r="X15" s="156"/>
      <c r="Y15" s="156"/>
      <c r="Z15" s="156"/>
      <c r="AA15" s="156"/>
      <c r="AB15" s="156"/>
      <c r="AC15" s="156"/>
      <c r="AD15" s="156"/>
      <c r="AE15" s="156"/>
      <c r="AF15" s="141"/>
      <c r="AG15" s="156"/>
      <c r="AH15" s="156"/>
      <c r="AI15" s="156"/>
      <c r="AJ15" s="156"/>
      <c r="AK15" s="156"/>
      <c r="AL15" s="154" t="s">
        <v>1472</v>
      </c>
      <c r="AM15" s="156"/>
      <c r="AN15" s="156"/>
      <c r="AO15" s="156"/>
      <c r="AP15" s="156"/>
      <c r="AQ15" s="156"/>
      <c r="AR15" s="156"/>
      <c r="AS15" s="141"/>
      <c r="AT15" s="141"/>
      <c r="AU15" s="141"/>
      <c r="AV15" s="141"/>
      <c r="AW15" s="141"/>
      <c r="AX15" s="141"/>
      <c r="AY15" s="141"/>
      <c r="AZ15" s="141"/>
      <c r="BA15" s="141"/>
      <c r="BB15" s="141"/>
      <c r="BC15" s="141"/>
      <c r="BD15" s="142">
        <v>1</v>
      </c>
    </row>
    <row r="16" spans="1:58" s="145" customFormat="1" ht="30" customHeight="1" x14ac:dyDescent="0.25">
      <c r="A16" s="138"/>
      <c r="B16" s="138"/>
      <c r="C16" s="154"/>
      <c r="D16" s="156"/>
      <c r="E16" s="156"/>
      <c r="F16" s="156"/>
      <c r="G16" s="156"/>
      <c r="H16" s="156"/>
      <c r="I16" s="156"/>
      <c r="J16" s="156"/>
      <c r="K16" s="156"/>
      <c r="L16" s="156"/>
      <c r="M16" s="156"/>
      <c r="N16" s="156"/>
      <c r="O16" s="156"/>
      <c r="P16" s="156"/>
      <c r="Q16" s="156"/>
      <c r="R16" s="156"/>
      <c r="S16" s="156"/>
      <c r="T16" s="156"/>
      <c r="U16" s="156"/>
      <c r="V16" s="154"/>
      <c r="W16" s="156"/>
      <c r="X16" s="156"/>
      <c r="Y16" s="156"/>
      <c r="Z16" s="156"/>
      <c r="AA16" s="156"/>
      <c r="AB16" s="156"/>
      <c r="AC16" s="156"/>
      <c r="AD16" s="156"/>
      <c r="AE16" s="156"/>
      <c r="AF16" s="141"/>
      <c r="AG16" s="156"/>
      <c r="AH16" s="156"/>
      <c r="AI16" s="156"/>
      <c r="AJ16" s="156"/>
      <c r="AK16" s="156"/>
      <c r="AL16" s="154"/>
      <c r="AM16" s="156"/>
      <c r="AN16" s="156"/>
      <c r="AO16" s="156"/>
      <c r="AP16" s="156"/>
      <c r="AQ16" s="156"/>
      <c r="AR16" s="156"/>
      <c r="AS16" s="141"/>
      <c r="AT16" s="141"/>
      <c r="AU16" s="141"/>
      <c r="AV16" s="141"/>
      <c r="AW16" s="141"/>
      <c r="AX16" s="141"/>
      <c r="AY16" s="141"/>
      <c r="AZ16" s="141"/>
      <c r="BA16" s="141"/>
      <c r="BB16" s="141"/>
      <c r="BC16" s="141"/>
      <c r="BD16" s="142">
        <v>1</v>
      </c>
    </row>
    <row r="17" spans="1:56" s="145" customFormat="1" ht="30" customHeight="1" x14ac:dyDescent="0.25">
      <c r="A17" s="138"/>
      <c r="B17" s="138"/>
      <c r="C17" s="154" t="s">
        <v>1473</v>
      </c>
      <c r="D17" s="156"/>
      <c r="E17" s="156"/>
      <c r="F17" s="156"/>
      <c r="G17" s="156"/>
      <c r="H17" s="156"/>
      <c r="I17" s="156"/>
      <c r="J17" s="156"/>
      <c r="K17" s="156"/>
      <c r="L17" s="156"/>
      <c r="M17" s="156"/>
      <c r="N17" s="156"/>
      <c r="O17" s="156"/>
      <c r="P17" s="156"/>
      <c r="Q17" s="156"/>
      <c r="R17" s="156"/>
      <c r="S17" s="156"/>
      <c r="T17" s="156"/>
      <c r="U17" s="156"/>
      <c r="V17" s="154" t="s">
        <v>1474</v>
      </c>
      <c r="W17" s="156"/>
      <c r="X17" s="156"/>
      <c r="Y17" s="156"/>
      <c r="Z17" s="156"/>
      <c r="AA17" s="156"/>
      <c r="AB17" s="156"/>
      <c r="AC17" s="156"/>
      <c r="AD17" s="156"/>
      <c r="AE17" s="156"/>
      <c r="AF17" s="141"/>
      <c r="AG17" s="156"/>
      <c r="AH17" s="156"/>
      <c r="AI17" s="156"/>
      <c r="AJ17" s="156"/>
      <c r="AK17" s="156"/>
      <c r="AL17" s="154" t="s">
        <v>1475</v>
      </c>
      <c r="AM17" s="156"/>
      <c r="AN17" s="156"/>
      <c r="AO17" s="156"/>
      <c r="AP17" s="156"/>
      <c r="AQ17" s="156"/>
      <c r="AR17" s="156"/>
      <c r="AS17" s="141"/>
      <c r="AT17" s="141"/>
      <c r="AU17" s="141"/>
      <c r="AV17" s="141"/>
      <c r="AW17" s="141"/>
      <c r="AX17" s="141"/>
      <c r="AY17" s="141"/>
      <c r="AZ17" s="141"/>
      <c r="BA17" s="141"/>
      <c r="BB17" s="141"/>
      <c r="BC17" s="141"/>
      <c r="BD17" s="142">
        <v>1</v>
      </c>
    </row>
    <row r="18" spans="1:56" s="145" customFormat="1" ht="30" customHeight="1" x14ac:dyDescent="0.25">
      <c r="A18" s="138"/>
      <c r="B18" s="138"/>
      <c r="C18" s="154" t="s">
        <v>1476</v>
      </c>
      <c r="D18" s="156"/>
      <c r="E18" s="156"/>
      <c r="F18" s="156"/>
      <c r="G18" s="156"/>
      <c r="H18" s="156"/>
      <c r="I18" s="156"/>
      <c r="J18" s="156"/>
      <c r="K18" s="156"/>
      <c r="L18" s="156"/>
      <c r="M18" s="156"/>
      <c r="N18" s="156"/>
      <c r="O18" s="156"/>
      <c r="P18" s="156"/>
      <c r="Q18" s="156"/>
      <c r="R18" s="156"/>
      <c r="S18" s="156"/>
      <c r="T18" s="156"/>
      <c r="U18" s="156"/>
      <c r="V18" s="154" t="s">
        <v>1477</v>
      </c>
      <c r="W18" s="156"/>
      <c r="X18" s="156"/>
      <c r="Y18" s="156"/>
      <c r="Z18" s="156"/>
      <c r="AA18" s="156"/>
      <c r="AB18" s="156"/>
      <c r="AC18" s="156"/>
      <c r="AD18" s="156"/>
      <c r="AE18" s="156"/>
      <c r="AF18" s="141"/>
      <c r="AG18" s="156"/>
      <c r="AH18" s="156"/>
      <c r="AI18" s="156"/>
      <c r="AJ18" s="156"/>
      <c r="AK18" s="156"/>
      <c r="AL18" s="154" t="s">
        <v>1478</v>
      </c>
      <c r="AM18" s="156"/>
      <c r="AN18" s="156"/>
      <c r="AO18" s="156"/>
      <c r="AP18" s="156"/>
      <c r="AQ18" s="156"/>
      <c r="AR18" s="156"/>
      <c r="AS18" s="141"/>
      <c r="AT18" s="141"/>
      <c r="AU18" s="141"/>
      <c r="AV18" s="141"/>
      <c r="AW18" s="141"/>
      <c r="AX18" s="141"/>
      <c r="AY18" s="141"/>
      <c r="AZ18" s="141"/>
      <c r="BA18" s="141"/>
      <c r="BB18" s="141"/>
      <c r="BC18" s="141"/>
      <c r="BD18" s="142">
        <v>1</v>
      </c>
    </row>
    <row r="19" spans="1:56" s="145" customFormat="1" ht="30" customHeight="1" x14ac:dyDescent="0.25">
      <c r="A19" s="138"/>
      <c r="B19" s="138"/>
      <c r="C19" s="154"/>
      <c r="D19" s="156"/>
      <c r="E19" s="156"/>
      <c r="F19" s="156"/>
      <c r="G19" s="156"/>
      <c r="H19" s="156"/>
      <c r="I19" s="156"/>
      <c r="J19" s="156"/>
      <c r="K19" s="156"/>
      <c r="L19" s="156"/>
      <c r="M19" s="156"/>
      <c r="N19" s="156"/>
      <c r="O19" s="156"/>
      <c r="P19" s="156"/>
      <c r="Q19" s="156"/>
      <c r="R19" s="156"/>
      <c r="S19" s="156"/>
      <c r="T19" s="156"/>
      <c r="U19" s="156"/>
      <c r="V19" s="154"/>
      <c r="W19" s="156"/>
      <c r="X19" s="156"/>
      <c r="Y19" s="156"/>
      <c r="Z19" s="156"/>
      <c r="AA19" s="156"/>
      <c r="AB19" s="156"/>
      <c r="AC19" s="156"/>
      <c r="AD19" s="156"/>
      <c r="AE19" s="156"/>
      <c r="AF19" s="141"/>
      <c r="AG19" s="156"/>
      <c r="AH19" s="156"/>
      <c r="AI19" s="156"/>
      <c r="AJ19" s="156"/>
      <c r="AK19" s="156"/>
      <c r="AL19" s="154"/>
      <c r="AM19" s="156"/>
      <c r="AN19" s="156"/>
      <c r="AO19" s="156"/>
      <c r="AP19" s="156"/>
      <c r="AQ19" s="156"/>
      <c r="AR19" s="156"/>
      <c r="AS19" s="141"/>
      <c r="AT19" s="141"/>
      <c r="AU19" s="141"/>
      <c r="AV19" s="141"/>
      <c r="AW19" s="141"/>
      <c r="AX19" s="141"/>
      <c r="AY19" s="141"/>
      <c r="AZ19" s="141"/>
      <c r="BA19" s="141"/>
      <c r="BB19" s="141"/>
      <c r="BC19" s="141"/>
      <c r="BD19" s="142">
        <v>1</v>
      </c>
    </row>
    <row r="20" spans="1:56" s="145" customFormat="1" ht="30" customHeight="1" x14ac:dyDescent="0.25">
      <c r="A20" s="138"/>
      <c r="B20" s="138"/>
      <c r="C20" s="157" t="s">
        <v>1479</v>
      </c>
      <c r="D20" s="156"/>
      <c r="E20" s="156"/>
      <c r="F20" s="156"/>
      <c r="G20" s="156"/>
      <c r="H20" s="156"/>
      <c r="I20" s="156"/>
      <c r="J20" s="156"/>
      <c r="K20" s="156"/>
      <c r="L20" s="156"/>
      <c r="M20" s="156"/>
      <c r="N20" s="156"/>
      <c r="O20" s="156"/>
      <c r="P20" s="156"/>
      <c r="Q20" s="156"/>
      <c r="R20" s="156"/>
      <c r="S20" s="156"/>
      <c r="T20" s="156"/>
      <c r="U20" s="156"/>
      <c r="V20" s="157" t="s">
        <v>1480</v>
      </c>
      <c r="W20" s="156"/>
      <c r="X20" s="156"/>
      <c r="Y20" s="156"/>
      <c r="Z20" s="156"/>
      <c r="AA20" s="156"/>
      <c r="AB20" s="156"/>
      <c r="AC20" s="156"/>
      <c r="AD20" s="156"/>
      <c r="AE20" s="156"/>
      <c r="AF20" s="141"/>
      <c r="AG20" s="156"/>
      <c r="AH20" s="156"/>
      <c r="AI20" s="156"/>
      <c r="AJ20" s="156"/>
      <c r="AK20" s="156"/>
      <c r="AL20" s="157" t="s">
        <v>1481</v>
      </c>
      <c r="AM20" s="156"/>
      <c r="AN20" s="156"/>
      <c r="AO20" s="156"/>
      <c r="AP20" s="156"/>
      <c r="AQ20" s="156"/>
      <c r="AR20" s="156"/>
      <c r="AS20" s="141"/>
      <c r="AT20" s="141"/>
      <c r="AU20" s="141"/>
      <c r="AV20" s="141"/>
      <c r="AW20" s="141"/>
      <c r="AX20" s="141"/>
      <c r="AY20" s="141"/>
      <c r="AZ20" s="141"/>
      <c r="BA20" s="141"/>
      <c r="BB20" s="141"/>
      <c r="BC20" s="141"/>
      <c r="BD20" s="142">
        <v>1</v>
      </c>
    </row>
    <row r="21" spans="1:56" s="145" customFormat="1" ht="30" customHeight="1" x14ac:dyDescent="0.25">
      <c r="A21" s="138"/>
      <c r="B21" s="138"/>
      <c r="C21" s="157" t="s">
        <v>1482</v>
      </c>
      <c r="D21" s="156"/>
      <c r="E21" s="156"/>
      <c r="F21" s="156"/>
      <c r="G21" s="156"/>
      <c r="H21" s="156"/>
      <c r="I21" s="156"/>
      <c r="J21" s="156"/>
      <c r="K21" s="156"/>
      <c r="L21" s="156"/>
      <c r="M21" s="156"/>
      <c r="N21" s="156"/>
      <c r="O21" s="156"/>
      <c r="P21" s="156"/>
      <c r="Q21" s="156"/>
      <c r="R21" s="156"/>
      <c r="S21" s="156"/>
      <c r="T21" s="156"/>
      <c r="U21" s="156"/>
      <c r="V21" s="157" t="s">
        <v>1483</v>
      </c>
      <c r="W21" s="156"/>
      <c r="X21" s="156"/>
      <c r="Y21" s="156"/>
      <c r="Z21" s="156"/>
      <c r="AA21" s="156"/>
      <c r="AB21" s="156"/>
      <c r="AC21" s="156"/>
      <c r="AD21" s="156"/>
      <c r="AE21" s="156"/>
      <c r="AF21" s="141"/>
      <c r="AG21" s="156"/>
      <c r="AH21" s="156"/>
      <c r="AI21" s="156"/>
      <c r="AJ21" s="156"/>
      <c r="AK21" s="156"/>
      <c r="AL21" s="157" t="s">
        <v>1484</v>
      </c>
      <c r="AM21" s="156"/>
      <c r="AN21" s="156"/>
      <c r="AO21" s="156"/>
      <c r="AP21" s="156"/>
      <c r="AQ21" s="156"/>
      <c r="AR21" s="156"/>
      <c r="AS21" s="141"/>
      <c r="AT21" s="141"/>
      <c r="AU21" s="141"/>
      <c r="AV21" s="141"/>
      <c r="AW21" s="141"/>
      <c r="AX21" s="141"/>
      <c r="AY21" s="141"/>
      <c r="AZ21" s="141"/>
      <c r="BA21" s="141"/>
      <c r="BB21" s="141"/>
      <c r="BC21" s="141"/>
      <c r="BD21" s="142"/>
    </row>
    <row r="22" spans="1:56" s="145" customFormat="1" ht="30" customHeight="1" x14ac:dyDescent="0.25">
      <c r="A22" s="138"/>
      <c r="B22" s="138"/>
      <c r="C22" s="157" t="s">
        <v>1485</v>
      </c>
      <c r="D22" s="156"/>
      <c r="E22" s="156"/>
      <c r="F22" s="156"/>
      <c r="G22" s="156"/>
      <c r="H22" s="156"/>
      <c r="I22" s="156"/>
      <c r="J22" s="156"/>
      <c r="K22" s="156"/>
      <c r="L22" s="156"/>
      <c r="M22" s="156"/>
      <c r="N22" s="156"/>
      <c r="O22" s="156"/>
      <c r="P22" s="156"/>
      <c r="Q22" s="156"/>
      <c r="R22" s="156"/>
      <c r="S22" s="156"/>
      <c r="T22" s="156"/>
      <c r="U22" s="156"/>
      <c r="V22" s="157" t="s">
        <v>1486</v>
      </c>
      <c r="W22" s="156"/>
      <c r="X22" s="156"/>
      <c r="Y22" s="156"/>
      <c r="Z22" s="156"/>
      <c r="AA22" s="156"/>
      <c r="AB22" s="156"/>
      <c r="AC22" s="156"/>
      <c r="AD22" s="156"/>
      <c r="AE22" s="156"/>
      <c r="AF22" s="141"/>
      <c r="AG22" s="156"/>
      <c r="AH22" s="156"/>
      <c r="AI22" s="156"/>
      <c r="AJ22" s="156"/>
      <c r="AK22" s="156"/>
      <c r="AL22" s="157" t="s">
        <v>1487</v>
      </c>
      <c r="AM22" s="156"/>
      <c r="AN22" s="156"/>
      <c r="AO22" s="156"/>
      <c r="AP22" s="156"/>
      <c r="AQ22" s="156"/>
      <c r="AR22" s="156"/>
      <c r="AS22" s="141"/>
      <c r="AT22" s="141"/>
      <c r="AU22" s="141"/>
      <c r="AV22" s="141"/>
      <c r="AW22" s="141"/>
      <c r="AX22" s="141"/>
      <c r="AY22" s="141"/>
      <c r="AZ22" s="141"/>
      <c r="BA22" s="141"/>
      <c r="BB22" s="141"/>
      <c r="BC22" s="141"/>
      <c r="BD22" s="142"/>
    </row>
    <row r="23" spans="1:56" s="145" customFormat="1" ht="30" customHeight="1" x14ac:dyDescent="0.25">
      <c r="A23" s="138"/>
      <c r="B23" s="138"/>
      <c r="C23" s="157"/>
      <c r="D23" s="156"/>
      <c r="E23" s="156"/>
      <c r="F23" s="156"/>
      <c r="G23" s="156"/>
      <c r="H23" s="156"/>
      <c r="I23" s="156"/>
      <c r="J23" s="156"/>
      <c r="K23" s="156"/>
      <c r="L23" s="156"/>
      <c r="M23" s="156"/>
      <c r="N23" s="156"/>
      <c r="O23" s="156"/>
      <c r="P23" s="156"/>
      <c r="Q23" s="156"/>
      <c r="R23" s="156"/>
      <c r="S23" s="156"/>
      <c r="T23" s="156"/>
      <c r="U23" s="156"/>
      <c r="V23" s="157"/>
      <c r="W23" s="156"/>
      <c r="X23" s="156"/>
      <c r="Y23" s="156"/>
      <c r="Z23" s="156"/>
      <c r="AA23" s="156"/>
      <c r="AB23" s="156"/>
      <c r="AC23" s="156"/>
      <c r="AD23" s="156"/>
      <c r="AE23" s="156"/>
      <c r="AF23" s="141"/>
      <c r="AG23" s="156"/>
      <c r="AH23" s="156"/>
      <c r="AI23" s="156"/>
      <c r="AJ23" s="156"/>
      <c r="AK23" s="156"/>
      <c r="AL23" s="157"/>
      <c r="AM23" s="156"/>
      <c r="AN23" s="156"/>
      <c r="AO23" s="156"/>
      <c r="AP23" s="156"/>
      <c r="AQ23" s="156"/>
      <c r="AR23" s="156"/>
      <c r="AS23" s="141"/>
      <c r="AT23" s="141"/>
      <c r="AU23" s="141"/>
      <c r="AV23" s="141"/>
      <c r="AW23" s="141"/>
      <c r="AX23" s="141"/>
      <c r="AY23" s="141"/>
      <c r="AZ23" s="141"/>
      <c r="BA23" s="141"/>
      <c r="BB23" s="141"/>
      <c r="BC23" s="141"/>
      <c r="BD23" s="142"/>
    </row>
    <row r="24" spans="1:56" s="145" customFormat="1" ht="30" customHeight="1" x14ac:dyDescent="0.25">
      <c r="A24" s="138"/>
      <c r="B24" s="138"/>
      <c r="C24" s="157" t="s">
        <v>1488</v>
      </c>
      <c r="D24" s="156"/>
      <c r="E24" s="156"/>
      <c r="F24" s="156"/>
      <c r="G24" s="156"/>
      <c r="H24" s="156"/>
      <c r="I24" s="156"/>
      <c r="J24" s="156"/>
      <c r="K24" s="156"/>
      <c r="L24" s="156"/>
      <c r="M24" s="156"/>
      <c r="N24" s="156"/>
      <c r="O24" s="156"/>
      <c r="P24" s="156"/>
      <c r="Q24" s="156"/>
      <c r="R24" s="156"/>
      <c r="S24" s="156"/>
      <c r="T24" s="156"/>
      <c r="U24" s="156"/>
      <c r="V24" s="157" t="s">
        <v>1489</v>
      </c>
      <c r="W24" s="156"/>
      <c r="X24" s="156"/>
      <c r="Y24" s="156"/>
      <c r="Z24" s="156"/>
      <c r="AA24" s="156"/>
      <c r="AB24" s="156"/>
      <c r="AC24" s="156"/>
      <c r="AD24" s="156"/>
      <c r="AE24" s="156"/>
      <c r="AF24" s="141"/>
      <c r="AG24" s="156"/>
      <c r="AH24" s="156"/>
      <c r="AI24" s="156"/>
      <c r="AJ24" s="156"/>
      <c r="AK24" s="156"/>
      <c r="AL24" s="157" t="s">
        <v>1490</v>
      </c>
      <c r="AM24" s="156"/>
      <c r="AN24" s="156"/>
      <c r="AO24" s="156"/>
      <c r="AP24" s="156"/>
      <c r="AQ24" s="156"/>
      <c r="AR24" s="156"/>
      <c r="AS24" s="141"/>
      <c r="AT24" s="141"/>
      <c r="AU24" s="141"/>
      <c r="AV24" s="141"/>
      <c r="AW24" s="141"/>
      <c r="AX24" s="141"/>
      <c r="AY24" s="141"/>
      <c r="AZ24" s="141"/>
      <c r="BA24" s="141"/>
      <c r="BB24" s="141"/>
      <c r="BC24" s="141"/>
      <c r="BD24" s="142"/>
    </row>
    <row r="25" spans="1:56" s="145" customFormat="1" ht="30" customHeight="1" x14ac:dyDescent="0.25">
      <c r="A25" s="138"/>
      <c r="B25" s="138"/>
      <c r="C25" s="157" t="s">
        <v>1491</v>
      </c>
      <c r="D25" s="156"/>
      <c r="E25" s="156"/>
      <c r="F25" s="156"/>
      <c r="G25" s="156"/>
      <c r="H25" s="156"/>
      <c r="I25" s="156"/>
      <c r="J25" s="156"/>
      <c r="K25" s="156"/>
      <c r="L25" s="156"/>
      <c r="M25" s="156"/>
      <c r="N25" s="156"/>
      <c r="O25" s="156"/>
      <c r="P25" s="156"/>
      <c r="Q25" s="156"/>
      <c r="R25" s="156"/>
      <c r="S25" s="156"/>
      <c r="T25" s="156"/>
      <c r="U25" s="156"/>
      <c r="V25" s="157" t="s">
        <v>1492</v>
      </c>
      <c r="W25" s="156"/>
      <c r="X25" s="156"/>
      <c r="Y25" s="156"/>
      <c r="Z25" s="156"/>
      <c r="AA25" s="156"/>
      <c r="AB25" s="156"/>
      <c r="AC25" s="156"/>
      <c r="AD25" s="156"/>
      <c r="AE25" s="156"/>
      <c r="AF25" s="141"/>
      <c r="AG25" s="156"/>
      <c r="AH25" s="156"/>
      <c r="AI25" s="156"/>
      <c r="AJ25" s="156"/>
      <c r="AK25" s="156"/>
      <c r="AL25" s="157" t="s">
        <v>1493</v>
      </c>
      <c r="AM25" s="156"/>
      <c r="AN25" s="156"/>
      <c r="AO25" s="156"/>
      <c r="AP25" s="156"/>
      <c r="AQ25" s="156"/>
      <c r="AR25" s="156"/>
      <c r="AS25" s="141"/>
      <c r="AT25" s="141"/>
      <c r="AU25" s="141"/>
      <c r="AV25" s="141"/>
      <c r="AW25" s="141"/>
      <c r="AX25" s="141"/>
      <c r="AY25" s="141"/>
      <c r="AZ25" s="141"/>
      <c r="BA25" s="141"/>
      <c r="BB25" s="141"/>
      <c r="BC25" s="141"/>
      <c r="BD25" s="142"/>
    </row>
    <row r="26" spans="1:56" s="145" customFormat="1" ht="30" customHeight="1" x14ac:dyDescent="0.25">
      <c r="A26" s="138"/>
      <c r="B26" s="138"/>
      <c r="C26" s="157"/>
      <c r="D26" s="156"/>
      <c r="E26" s="156"/>
      <c r="F26" s="156"/>
      <c r="G26" s="156"/>
      <c r="H26" s="156"/>
      <c r="I26" s="156"/>
      <c r="J26" s="156"/>
      <c r="K26" s="156"/>
      <c r="L26" s="156"/>
      <c r="M26" s="156"/>
      <c r="N26" s="156"/>
      <c r="O26" s="156"/>
      <c r="P26" s="156"/>
      <c r="Q26" s="156"/>
      <c r="R26" s="156"/>
      <c r="S26" s="156"/>
      <c r="T26" s="156"/>
      <c r="U26" s="156"/>
      <c r="V26" s="154"/>
      <c r="W26" s="156"/>
      <c r="X26" s="156"/>
      <c r="Y26" s="156"/>
      <c r="Z26" s="156"/>
      <c r="AA26" s="156"/>
      <c r="AB26" s="156"/>
      <c r="AC26" s="156"/>
      <c r="AD26" s="156"/>
      <c r="AE26" s="156"/>
      <c r="AF26" s="141"/>
      <c r="AG26" s="156"/>
      <c r="AH26" s="156"/>
      <c r="AI26" s="156"/>
      <c r="AJ26" s="156"/>
      <c r="AK26" s="156"/>
      <c r="AL26" s="154"/>
      <c r="AM26" s="156"/>
      <c r="AN26" s="156"/>
      <c r="AO26" s="156"/>
      <c r="AP26" s="156"/>
      <c r="AQ26" s="156"/>
      <c r="AR26" s="156"/>
      <c r="AS26" s="141"/>
      <c r="AT26" s="141"/>
      <c r="AU26" s="141"/>
      <c r="AV26" s="141"/>
      <c r="AW26" s="141"/>
      <c r="AX26" s="141"/>
      <c r="AY26" s="141"/>
      <c r="AZ26" s="141"/>
      <c r="BA26" s="141"/>
      <c r="BB26" s="141"/>
      <c r="BC26" s="141"/>
      <c r="BD26" s="142"/>
    </row>
    <row r="27" spans="1:56" s="145" customFormat="1" ht="30" customHeight="1" x14ac:dyDescent="0.25">
      <c r="A27" s="138"/>
      <c r="B27" s="138"/>
      <c r="C27" s="154" t="s">
        <v>1494</v>
      </c>
      <c r="D27" s="156"/>
      <c r="E27" s="156"/>
      <c r="F27" s="156"/>
      <c r="G27" s="156"/>
      <c r="H27" s="156"/>
      <c r="I27" s="156"/>
      <c r="J27" s="156"/>
      <c r="K27" s="156"/>
      <c r="L27" s="156"/>
      <c r="M27" s="156"/>
      <c r="N27" s="156"/>
      <c r="O27" s="156"/>
      <c r="P27" s="156"/>
      <c r="Q27" s="156"/>
      <c r="R27" s="156"/>
      <c r="S27" s="156"/>
      <c r="T27" s="156"/>
      <c r="U27" s="156"/>
      <c r="V27" s="154" t="s">
        <v>1495</v>
      </c>
      <c r="W27" s="156"/>
      <c r="X27" s="156"/>
      <c r="Y27" s="156"/>
      <c r="Z27" s="156"/>
      <c r="AA27" s="156"/>
      <c r="AB27" s="156"/>
      <c r="AC27" s="156"/>
      <c r="AD27" s="156"/>
      <c r="AE27" s="156"/>
      <c r="AF27" s="141"/>
      <c r="AG27" s="156"/>
      <c r="AH27" s="156"/>
      <c r="AI27" s="156"/>
      <c r="AJ27" s="156"/>
      <c r="AK27" s="156"/>
      <c r="AL27" s="154" t="s">
        <v>1496</v>
      </c>
      <c r="AM27" s="156"/>
      <c r="AN27" s="156"/>
      <c r="AO27" s="156"/>
      <c r="AP27" s="156"/>
      <c r="AQ27" s="156"/>
      <c r="AR27" s="156"/>
      <c r="AS27" s="141"/>
      <c r="AT27" s="141"/>
      <c r="AU27" s="141"/>
      <c r="AV27" s="141"/>
      <c r="AW27" s="141"/>
      <c r="AX27" s="141"/>
      <c r="AY27" s="141"/>
      <c r="AZ27" s="141"/>
      <c r="BA27" s="141"/>
      <c r="BB27" s="141"/>
      <c r="BC27" s="141"/>
      <c r="BD27" s="142">
        <v>1</v>
      </c>
    </row>
    <row r="28" spans="1:56" s="145" customFormat="1" ht="30" customHeight="1" x14ac:dyDescent="0.25">
      <c r="A28" s="138"/>
      <c r="B28" s="138"/>
      <c r="C28" s="154"/>
      <c r="D28" s="156"/>
      <c r="E28" s="156"/>
      <c r="F28" s="156"/>
      <c r="G28" s="156"/>
      <c r="H28" s="156"/>
      <c r="I28" s="156"/>
      <c r="J28" s="156"/>
      <c r="K28" s="156"/>
      <c r="L28" s="156"/>
      <c r="M28" s="156"/>
      <c r="N28" s="156"/>
      <c r="O28" s="156"/>
      <c r="P28" s="156"/>
      <c r="Q28" s="156"/>
      <c r="R28" s="156"/>
      <c r="S28" s="156"/>
      <c r="T28" s="156"/>
      <c r="U28" s="156"/>
      <c r="V28" s="154"/>
      <c r="W28" s="156"/>
      <c r="X28" s="156"/>
      <c r="Y28" s="156"/>
      <c r="Z28" s="156"/>
      <c r="AA28" s="156"/>
      <c r="AB28" s="156"/>
      <c r="AC28" s="156"/>
      <c r="AD28" s="156"/>
      <c r="AE28" s="156"/>
      <c r="AF28" s="141"/>
      <c r="AG28" s="156"/>
      <c r="AH28" s="156"/>
      <c r="AI28" s="156"/>
      <c r="AJ28" s="156"/>
      <c r="AK28" s="156"/>
      <c r="AL28" s="154"/>
      <c r="AM28" s="156"/>
      <c r="AN28" s="156"/>
      <c r="AO28" s="156"/>
      <c r="AP28" s="156"/>
      <c r="AQ28" s="156"/>
      <c r="AR28" s="156"/>
      <c r="AS28" s="141"/>
      <c r="AT28" s="141"/>
      <c r="AU28" s="141"/>
      <c r="AV28" s="141"/>
      <c r="AW28" s="141"/>
      <c r="AX28" s="141"/>
      <c r="AY28" s="141"/>
      <c r="AZ28" s="141"/>
      <c r="BA28" s="141"/>
      <c r="BB28" s="141"/>
      <c r="BC28" s="141"/>
      <c r="BD28" s="142">
        <v>1</v>
      </c>
    </row>
    <row r="29" spans="1:56" s="145" customFormat="1" ht="21" customHeight="1" x14ac:dyDescent="0.25">
      <c r="A29" s="138"/>
      <c r="B29" s="138"/>
      <c r="C29" s="158" t="s">
        <v>1497</v>
      </c>
      <c r="D29" s="159" t="str">
        <f ca="1">CELL("nomfichier")</f>
        <v>D:\Données\1.UPRT\0-UPRT.fait\1-UPRT.FR-SITE-WEB\ff-fiches-fabrications\ff.fiches.fabrication.2023\ffr.restaurant.2023\[P_PROTEINES-VEGETALES.MOTEUR.B.evaluation.xlsx]Mode_emploi</v>
      </c>
      <c r="E29" s="156"/>
      <c r="F29" s="156"/>
      <c r="G29" s="156"/>
      <c r="H29" s="156"/>
      <c r="I29" s="156"/>
      <c r="J29" s="156"/>
      <c r="K29" s="156"/>
      <c r="L29" s="156"/>
      <c r="M29" s="156"/>
      <c r="N29" s="156"/>
      <c r="O29" s="156"/>
      <c r="P29" s="156"/>
      <c r="Q29" s="156"/>
      <c r="R29" s="156"/>
      <c r="S29" s="156"/>
      <c r="T29" s="156"/>
      <c r="U29" s="156"/>
      <c r="V29" s="154"/>
      <c r="W29" s="156"/>
      <c r="X29" s="156"/>
      <c r="Y29" s="156"/>
      <c r="Z29" s="156"/>
      <c r="AA29" s="156"/>
      <c r="AB29" s="156"/>
      <c r="AC29" s="156"/>
      <c r="AD29" s="156"/>
      <c r="AE29" s="156"/>
      <c r="AF29" s="141"/>
      <c r="AG29" s="156"/>
      <c r="AH29" s="156"/>
      <c r="AI29" s="156"/>
      <c r="AJ29" s="156"/>
      <c r="AK29" s="156"/>
      <c r="AL29" s="154"/>
      <c r="AM29" s="156"/>
      <c r="AN29" s="156"/>
      <c r="AO29" s="156"/>
      <c r="AP29" s="156"/>
      <c r="AQ29" s="156"/>
      <c r="AR29" s="156"/>
      <c r="AS29" s="141"/>
      <c r="AT29" s="141"/>
      <c r="AU29" s="141"/>
      <c r="AV29" s="141"/>
      <c r="AW29" s="141"/>
      <c r="AX29" s="141"/>
      <c r="AY29" s="141"/>
      <c r="AZ29" s="141"/>
      <c r="BA29" s="141"/>
      <c r="BB29" s="141"/>
      <c r="BC29" s="141"/>
      <c r="BD29" s="142">
        <v>1</v>
      </c>
    </row>
    <row r="30" spans="1:56" s="145" customFormat="1" ht="21" customHeight="1" x14ac:dyDescent="0.25">
      <c r="A30" s="138"/>
      <c r="B30" s="138"/>
      <c r="C30" s="159"/>
      <c r="D30" s="159"/>
      <c r="E30" s="156"/>
      <c r="F30" s="156"/>
      <c r="G30" s="156"/>
      <c r="H30" s="156"/>
      <c r="I30" s="156"/>
      <c r="J30" s="156"/>
      <c r="K30" s="156"/>
      <c r="L30" s="156"/>
      <c r="M30" s="156"/>
      <c r="N30" s="156"/>
      <c r="O30" s="156"/>
      <c r="P30" s="156"/>
      <c r="Q30" s="156"/>
      <c r="R30" s="156"/>
      <c r="S30" s="156"/>
      <c r="T30" s="156"/>
      <c r="U30" s="156"/>
      <c r="V30" s="157"/>
      <c r="W30" s="156"/>
      <c r="X30" s="156"/>
      <c r="Y30" s="156"/>
      <c r="Z30" s="156"/>
      <c r="AA30" s="156"/>
      <c r="AB30" s="156"/>
      <c r="AC30" s="156"/>
      <c r="AD30" s="156"/>
      <c r="AE30" s="156"/>
      <c r="AF30" s="141"/>
      <c r="AG30" s="156"/>
      <c r="AH30" s="156"/>
      <c r="AI30" s="156"/>
      <c r="AJ30" s="156"/>
      <c r="AK30" s="156"/>
      <c r="AL30" s="157"/>
      <c r="AM30" s="156"/>
      <c r="AN30" s="156"/>
      <c r="AO30" s="156"/>
      <c r="AP30" s="156"/>
      <c r="AQ30" s="156"/>
      <c r="AR30" s="156"/>
      <c r="AS30" s="141"/>
      <c r="AT30" s="141"/>
      <c r="AU30" s="141"/>
      <c r="AV30" s="141"/>
      <c r="AW30" s="141"/>
      <c r="AX30" s="141"/>
      <c r="AY30" s="141"/>
      <c r="AZ30" s="141"/>
      <c r="BA30" s="141"/>
      <c r="BB30" s="141"/>
      <c r="BC30" s="141"/>
      <c r="BD30" s="142">
        <v>1</v>
      </c>
    </row>
    <row r="31" spans="1:56" s="145" customFormat="1" ht="21" customHeight="1" x14ac:dyDescent="0.25">
      <c r="A31" s="138"/>
      <c r="B31" s="138"/>
      <c r="C31" s="160"/>
      <c r="D31" s="159"/>
      <c r="E31" s="156"/>
      <c r="F31" s="156"/>
      <c r="G31" s="156"/>
      <c r="H31" s="156"/>
      <c r="I31" s="161" t="s">
        <v>1498</v>
      </c>
      <c r="J31" s="162" t="s">
        <v>1499</v>
      </c>
      <c r="K31" s="156"/>
      <c r="L31" s="156"/>
      <c r="M31" s="156"/>
      <c r="N31" s="156"/>
      <c r="O31" s="156"/>
      <c r="P31" s="156"/>
      <c r="Q31" s="156"/>
      <c r="R31" s="156"/>
      <c r="S31" s="156"/>
      <c r="T31" s="156"/>
      <c r="U31" s="156"/>
      <c r="V31" s="154"/>
      <c r="W31" s="156"/>
      <c r="X31" s="156"/>
      <c r="Y31" s="156"/>
      <c r="Z31" s="156"/>
      <c r="AA31" s="156"/>
      <c r="AB31" s="156"/>
      <c r="AC31" s="156"/>
      <c r="AD31" s="156"/>
      <c r="AE31" s="156"/>
      <c r="AF31" s="141"/>
      <c r="AG31" s="156"/>
      <c r="AH31" s="156"/>
      <c r="AI31" s="156"/>
      <c r="AJ31" s="156"/>
      <c r="AK31" s="156"/>
      <c r="AL31" s="154"/>
      <c r="AM31" s="156"/>
      <c r="AN31" s="156"/>
      <c r="AO31" s="156"/>
      <c r="AP31" s="156"/>
      <c r="AQ31" s="156"/>
      <c r="AR31" s="156"/>
      <c r="AS31" s="141"/>
      <c r="AT31" s="141"/>
      <c r="AU31" s="141"/>
      <c r="AV31" s="141"/>
      <c r="AW31" s="141"/>
      <c r="AX31" s="141"/>
      <c r="AY31" s="141"/>
      <c r="AZ31" s="141"/>
      <c r="BA31" s="141"/>
      <c r="BB31" s="141"/>
      <c r="BC31" s="141"/>
      <c r="BD31" s="142">
        <v>1</v>
      </c>
    </row>
    <row r="32" spans="1:56" s="145" customFormat="1" ht="21" customHeight="1" x14ac:dyDescent="0.25">
      <c r="A32" s="138"/>
      <c r="B32" s="138"/>
      <c r="C32" s="159"/>
      <c r="D32" s="159"/>
      <c r="E32" s="156"/>
      <c r="F32" s="156"/>
      <c r="G32" s="156"/>
      <c r="H32" s="156"/>
      <c r="I32" s="156"/>
      <c r="J32" s="156"/>
      <c r="K32" s="156"/>
      <c r="L32" s="156"/>
      <c r="M32" s="156"/>
      <c r="N32" s="156"/>
      <c r="O32" s="156"/>
      <c r="P32" s="156"/>
      <c r="Q32" s="156"/>
      <c r="R32" s="156"/>
      <c r="S32" s="156"/>
      <c r="T32" s="156"/>
      <c r="U32" s="156"/>
      <c r="V32" s="154"/>
      <c r="W32" s="156"/>
      <c r="X32" s="156"/>
      <c r="Y32" s="156"/>
      <c r="Z32" s="156"/>
      <c r="AA32" s="156"/>
      <c r="AB32" s="156"/>
      <c r="AC32" s="156"/>
      <c r="AD32" s="156"/>
      <c r="AE32" s="156"/>
      <c r="AF32" s="141"/>
      <c r="AG32" s="156"/>
      <c r="AH32" s="156"/>
      <c r="AI32" s="156"/>
      <c r="AJ32" s="156"/>
      <c r="AK32" s="156"/>
      <c r="AL32" s="154"/>
      <c r="AM32" s="156"/>
      <c r="AN32" s="156"/>
      <c r="AO32" s="156"/>
      <c r="AP32" s="156"/>
      <c r="AQ32" s="156"/>
      <c r="AR32" s="156"/>
      <c r="AS32" s="141"/>
      <c r="AT32" s="141"/>
      <c r="AU32" s="141"/>
      <c r="AV32" s="141"/>
      <c r="AW32" s="141"/>
      <c r="AX32" s="141"/>
      <c r="AY32" s="141"/>
      <c r="AZ32" s="141"/>
      <c r="BA32" s="141"/>
      <c r="BB32" s="141"/>
      <c r="BC32" s="141"/>
      <c r="BD32" s="142">
        <v>1</v>
      </c>
    </row>
    <row r="33" spans="1:58" s="145" customFormat="1" ht="21" customHeight="1" x14ac:dyDescent="0.25">
      <c r="A33" s="138">
        <v>1</v>
      </c>
      <c r="B33" s="138"/>
      <c r="C33" s="154" t="s">
        <v>1500</v>
      </c>
      <c r="D33" s="156"/>
      <c r="E33" s="156"/>
      <c r="F33" s="156"/>
      <c r="G33" s="156"/>
      <c r="H33" s="156"/>
      <c r="I33" s="156"/>
      <c r="J33" s="156"/>
      <c r="K33" s="156"/>
      <c r="L33" s="156"/>
      <c r="M33" s="156"/>
      <c r="N33" s="156"/>
      <c r="O33" s="156"/>
      <c r="P33" s="156"/>
      <c r="Q33" s="156"/>
      <c r="R33" s="156"/>
      <c r="S33" s="156"/>
      <c r="T33" s="156"/>
      <c r="U33" s="156"/>
      <c r="V33" s="154"/>
      <c r="W33" s="156"/>
      <c r="X33" s="156"/>
      <c r="Y33" s="156"/>
      <c r="Z33" s="156"/>
      <c r="AA33" s="156"/>
      <c r="AB33" s="156"/>
      <c r="AC33" s="156"/>
      <c r="AD33" s="156"/>
      <c r="AE33" s="156"/>
      <c r="AF33" s="141"/>
      <c r="AG33" s="156"/>
      <c r="AH33" s="156"/>
      <c r="AI33" s="156"/>
      <c r="AJ33" s="156"/>
      <c r="AK33" s="156"/>
      <c r="AL33" s="154"/>
      <c r="AM33" s="156"/>
      <c r="AN33" s="156"/>
      <c r="AO33" s="156"/>
      <c r="AP33" s="156"/>
      <c r="AQ33" s="156"/>
      <c r="AR33" s="156"/>
      <c r="AS33" s="141"/>
      <c r="AT33" s="141"/>
      <c r="AU33" s="141"/>
      <c r="AV33" s="141"/>
      <c r="AW33" s="141"/>
      <c r="AX33" s="141"/>
      <c r="AY33" s="141"/>
      <c r="AZ33" s="141"/>
      <c r="BA33" s="141"/>
      <c r="BB33" s="141"/>
      <c r="BC33" s="141"/>
      <c r="BD33" s="142">
        <v>1</v>
      </c>
    </row>
    <row r="34" spans="1:58" s="145" customFormat="1" ht="21" customHeight="1" x14ac:dyDescent="0.25">
      <c r="A34" s="138"/>
      <c r="B34" s="138"/>
      <c r="C34" s="154"/>
      <c r="D34" s="154" t="s">
        <v>1501</v>
      </c>
      <c r="E34" s="156"/>
      <c r="F34" s="156"/>
      <c r="G34" s="156"/>
      <c r="H34" s="156"/>
      <c r="I34" s="156"/>
      <c r="J34" s="156"/>
      <c r="K34" s="156"/>
      <c r="L34" s="156"/>
      <c r="M34" s="156"/>
      <c r="N34" s="156"/>
      <c r="O34" s="156"/>
      <c r="P34" s="156"/>
      <c r="Q34" s="156"/>
      <c r="R34" s="156"/>
      <c r="S34" s="156"/>
      <c r="T34" s="156"/>
      <c r="U34" s="156"/>
      <c r="V34" s="154"/>
      <c r="W34" s="156"/>
      <c r="X34" s="156"/>
      <c r="Y34" s="156"/>
      <c r="Z34" s="156"/>
      <c r="AA34" s="156"/>
      <c r="AB34" s="156"/>
      <c r="AC34" s="156"/>
      <c r="AD34" s="156"/>
      <c r="AE34" s="156"/>
      <c r="AF34" s="141"/>
      <c r="AG34" s="156"/>
      <c r="AH34" s="156"/>
      <c r="AI34" s="156"/>
      <c r="AJ34" s="156"/>
      <c r="AK34" s="156"/>
      <c r="AL34" s="154"/>
      <c r="AM34" s="156"/>
      <c r="AN34" s="156"/>
      <c r="AO34" s="156"/>
      <c r="AP34" s="156"/>
      <c r="AQ34" s="156"/>
      <c r="AR34" s="156"/>
      <c r="AS34" s="141"/>
      <c r="AT34" s="141"/>
      <c r="AU34" s="141"/>
      <c r="AV34" s="141"/>
      <c r="AW34" s="141"/>
      <c r="AX34" s="141"/>
      <c r="AY34" s="141"/>
      <c r="AZ34" s="141"/>
      <c r="BA34" s="141"/>
      <c r="BB34" s="141"/>
      <c r="BC34" s="141"/>
      <c r="BD34" s="142">
        <v>1</v>
      </c>
    </row>
    <row r="35" spans="1:58" ht="21" customHeight="1" x14ac:dyDescent="0.35">
      <c r="A35" s="138">
        <v>1</v>
      </c>
      <c r="B35" s="138">
        <v>1</v>
      </c>
      <c r="C35" s="163" t="s">
        <v>1502</v>
      </c>
      <c r="D35" s="138"/>
      <c r="E35" s="138"/>
      <c r="F35" s="138"/>
      <c r="G35" s="138"/>
      <c r="H35" s="138"/>
      <c r="I35" s="138"/>
      <c r="J35" s="138"/>
      <c r="K35" s="138"/>
      <c r="L35" s="138"/>
      <c r="M35" s="138"/>
      <c r="N35" s="138"/>
      <c r="O35" s="138"/>
      <c r="P35" s="138"/>
      <c r="Q35" s="138"/>
      <c r="R35" s="138">
        <v>1</v>
      </c>
      <c r="S35" s="138">
        <v>1</v>
      </c>
      <c r="T35" s="138"/>
      <c r="U35" s="138"/>
      <c r="V35" s="677"/>
      <c r="W35" s="677"/>
      <c r="X35" s="677"/>
      <c r="Y35" s="677"/>
      <c r="Z35" s="156"/>
      <c r="AA35" s="156"/>
      <c r="AB35" s="156"/>
      <c r="AC35" s="156"/>
      <c r="AD35" s="156"/>
      <c r="AE35" s="156"/>
      <c r="AF35" s="141"/>
      <c r="AG35" s="156"/>
      <c r="AH35" s="156"/>
      <c r="AI35" s="156"/>
      <c r="AJ35" s="156"/>
      <c r="AK35" s="156"/>
      <c r="AL35" s="677"/>
      <c r="AM35" s="677"/>
      <c r="AN35" s="677"/>
      <c r="AO35" s="677"/>
      <c r="AP35" s="156"/>
      <c r="AQ35" s="156"/>
      <c r="AR35" s="156"/>
      <c r="AS35" s="164"/>
      <c r="AT35" s="164"/>
      <c r="AU35" s="164"/>
      <c r="AV35" s="164"/>
      <c r="AW35" s="164"/>
      <c r="AX35" s="164"/>
      <c r="AY35" s="164"/>
      <c r="AZ35" s="164"/>
      <c r="BA35" s="164"/>
      <c r="BB35" s="164"/>
      <c r="BC35" s="164"/>
      <c r="BD35" s="142">
        <v>1</v>
      </c>
      <c r="BE35" s="145"/>
      <c r="BF35" s="145"/>
    </row>
    <row r="36" spans="1:58" ht="21" customHeight="1" x14ac:dyDescent="0.35">
      <c r="A36" s="138"/>
      <c r="B36" s="138"/>
      <c r="C36" s="163" t="s">
        <v>1503</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42">
        <v>1</v>
      </c>
      <c r="BE36" s="145"/>
      <c r="BF36" s="145"/>
    </row>
    <row r="37" spans="1:58" ht="21" customHeight="1" x14ac:dyDescent="0.35">
      <c r="A37" s="138"/>
      <c r="B37" s="138"/>
      <c r="C37" s="163" t="s">
        <v>1504</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c r="AX37" s="138"/>
      <c r="AY37" s="138"/>
      <c r="AZ37" s="138"/>
      <c r="BA37" s="138"/>
      <c r="BB37" s="138"/>
      <c r="BC37" s="138"/>
      <c r="BD37" s="142">
        <v>1</v>
      </c>
      <c r="BE37" s="145"/>
      <c r="BF37" s="145"/>
    </row>
    <row r="38" spans="1:58" ht="21" customHeight="1" x14ac:dyDescent="0.25">
      <c r="A38" s="138"/>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42">
        <v>1</v>
      </c>
      <c r="BE38" s="145"/>
      <c r="BF38" s="145"/>
    </row>
    <row r="39" spans="1:58" ht="21" customHeight="1" x14ac:dyDescent="0.25">
      <c r="B39" s="166" t="s">
        <v>1505</v>
      </c>
      <c r="C39" s="167" t="s">
        <v>1506</v>
      </c>
      <c r="F39" s="167"/>
      <c r="G39" s="167"/>
      <c r="H39" s="167"/>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42">
        <v>1</v>
      </c>
      <c r="BE39" s="145"/>
      <c r="BF39" s="145"/>
    </row>
    <row r="40" spans="1:58" ht="21" customHeight="1" thickBot="1" x14ac:dyDescent="0.3">
      <c r="B40" s="138">
        <v>1</v>
      </c>
      <c r="C40" s="138">
        <v>1</v>
      </c>
      <c r="D40" s="138">
        <v>1</v>
      </c>
      <c r="E40" s="138">
        <v>1</v>
      </c>
      <c r="F40" s="138">
        <v>1</v>
      </c>
      <c r="G40" s="138">
        <v>1</v>
      </c>
      <c r="H40" s="138">
        <v>1</v>
      </c>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42">
        <v>1</v>
      </c>
      <c r="BE40" s="145"/>
      <c r="BF40" s="145"/>
    </row>
    <row r="41" spans="1:58" ht="21" customHeight="1" x14ac:dyDescent="0.25">
      <c r="B41" s="678" t="s">
        <v>1505</v>
      </c>
      <c r="C41" s="680" t="s">
        <v>1507</v>
      </c>
      <c r="D41" s="680"/>
      <c r="E41" s="680"/>
      <c r="F41" s="680"/>
      <c r="G41" s="680"/>
      <c r="H41" s="681"/>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c r="AO41" s="138"/>
      <c r="AP41" s="138"/>
      <c r="AQ41" s="138"/>
      <c r="AR41" s="138"/>
      <c r="AS41" s="138"/>
      <c r="AT41" s="138"/>
      <c r="AU41" s="138"/>
      <c r="AV41" s="138"/>
      <c r="AW41" s="138"/>
      <c r="AX41" s="138"/>
      <c r="AY41" s="138"/>
      <c r="AZ41" s="138"/>
      <c r="BA41" s="138"/>
      <c r="BB41" s="138"/>
      <c r="BC41" s="138"/>
      <c r="BD41" s="142">
        <v>1</v>
      </c>
      <c r="BE41" s="145"/>
      <c r="BF41" s="145"/>
    </row>
    <row r="42" spans="1:58" ht="21" customHeight="1" x14ac:dyDescent="0.25">
      <c r="B42" s="679"/>
      <c r="D42" s="164"/>
      <c r="E42" s="164"/>
      <c r="F42" s="164"/>
      <c r="G42" s="164"/>
      <c r="H42" s="169"/>
      <c r="I42" s="138"/>
      <c r="J42" s="138"/>
      <c r="K42" s="138"/>
      <c r="L42" s="138"/>
      <c r="M42" s="138"/>
      <c r="N42" s="170" t="s">
        <v>1508</v>
      </c>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42">
        <v>1</v>
      </c>
      <c r="BE42" s="145"/>
      <c r="BF42" s="145"/>
    </row>
    <row r="43" spans="1:58" ht="21" customHeight="1" x14ac:dyDescent="0.25">
      <c r="B43" s="682" t="str">
        <f>C41</f>
        <v>Quelques liens hypertexte internes exemple de formules</v>
      </c>
      <c r="C43" s="171" t="str">
        <f>ADDRESS(ROW(),COLUMN(),4)</f>
        <v>C43</v>
      </c>
      <c r="D43" s="172" t="str">
        <f>_xlfn.UNICHAR(128269)</f>
        <v>🔍</v>
      </c>
      <c r="E43" s="164" t="str">
        <f ca="1">_xlfn.FORMULATEXT(D43)</f>
        <v>=UNICAR(128269)</v>
      </c>
      <c r="F43" s="164"/>
      <c r="G43" s="164"/>
      <c r="H43" s="169"/>
      <c r="I43" s="138"/>
      <c r="J43" s="138">
        <v>1</v>
      </c>
      <c r="K43" s="138"/>
      <c r="L43" s="138"/>
      <c r="M43" s="138"/>
      <c r="N43" s="170" t="s">
        <v>1509</v>
      </c>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42">
        <v>1</v>
      </c>
      <c r="BE43" s="145"/>
      <c r="BF43" s="145"/>
    </row>
    <row r="44" spans="1:58" ht="21" customHeight="1" x14ac:dyDescent="0.25">
      <c r="B44" s="682"/>
      <c r="C44" s="164" t="s">
        <v>1510</v>
      </c>
      <c r="D44" s="172"/>
      <c r="E44" s="164"/>
      <c r="F44" s="164"/>
      <c r="G44" s="164"/>
      <c r="H44" s="169"/>
      <c r="I44" s="138"/>
      <c r="J44" s="138">
        <v>1</v>
      </c>
      <c r="K44" s="138"/>
      <c r="L44" s="138"/>
      <c r="M44" s="138"/>
      <c r="N44" s="170" t="s">
        <v>1511</v>
      </c>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42">
        <v>1</v>
      </c>
      <c r="BE44" s="145"/>
      <c r="BF44" s="145"/>
    </row>
    <row r="45" spans="1:58" ht="21" customHeight="1" x14ac:dyDescent="0.25">
      <c r="B45" s="682"/>
      <c r="C45" s="164" t="s">
        <v>1512</v>
      </c>
      <c r="D45" s="172"/>
      <c r="E45" s="164"/>
      <c r="F45" s="164"/>
      <c r="G45" s="164"/>
      <c r="H45" s="169"/>
      <c r="I45" s="138"/>
      <c r="J45" s="138">
        <v>1</v>
      </c>
      <c r="K45" s="138"/>
      <c r="L45" s="138"/>
      <c r="M45" s="138"/>
      <c r="N45" s="173" t="s">
        <v>1513</v>
      </c>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42">
        <v>1</v>
      </c>
      <c r="BE45" s="145"/>
      <c r="BF45" s="145"/>
    </row>
    <row r="46" spans="1:58" ht="21" customHeight="1" x14ac:dyDescent="0.25">
      <c r="B46" s="682"/>
      <c r="C46" s="174" t="s">
        <v>1514</v>
      </c>
      <c r="D46" s="172"/>
      <c r="E46" s="164"/>
      <c r="F46" s="164"/>
      <c r="G46" s="164"/>
      <c r="H46" s="169"/>
      <c r="I46" s="138"/>
      <c r="J46" s="138">
        <v>1</v>
      </c>
      <c r="K46" s="138"/>
      <c r="L46" s="138"/>
      <c r="M46" s="138"/>
      <c r="N46" s="170" t="s">
        <v>1515</v>
      </c>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c r="BD46" s="142">
        <v>1</v>
      </c>
      <c r="BE46" s="145"/>
      <c r="BF46" s="145"/>
    </row>
    <row r="47" spans="1:58" ht="21" customHeight="1" x14ac:dyDescent="0.25">
      <c r="B47" s="682"/>
      <c r="C47" s="174"/>
      <c r="D47" s="172"/>
      <c r="E47" s="164"/>
      <c r="F47" s="164"/>
      <c r="G47" s="164"/>
      <c r="H47" s="169"/>
      <c r="I47" s="138"/>
      <c r="J47" s="138">
        <v>1</v>
      </c>
      <c r="K47" s="138"/>
      <c r="L47" s="138"/>
      <c r="M47" s="138"/>
      <c r="N47" s="170" t="s">
        <v>1516</v>
      </c>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42">
        <v>1</v>
      </c>
      <c r="BE47" s="145"/>
      <c r="BF47" s="145"/>
    </row>
    <row r="48" spans="1:58" ht="21" customHeight="1" x14ac:dyDescent="0.25">
      <c r="B48" s="682"/>
      <c r="C48" s="684" t="s">
        <v>1517</v>
      </c>
      <c r="D48" s="684"/>
      <c r="E48" s="684"/>
      <c r="F48" s="684"/>
      <c r="G48" s="684"/>
      <c r="H48" s="685"/>
      <c r="I48" s="138"/>
      <c r="J48" s="138">
        <v>1</v>
      </c>
      <c r="K48" s="138">
        <v>1</v>
      </c>
      <c r="L48" s="138">
        <v>1</v>
      </c>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42">
        <v>1</v>
      </c>
      <c r="BE48" s="145"/>
      <c r="BF48" s="145"/>
    </row>
    <row r="49" spans="2:58" ht="21" customHeight="1" x14ac:dyDescent="0.25">
      <c r="B49" s="682"/>
      <c r="C49" s="684"/>
      <c r="D49" s="684"/>
      <c r="E49" s="684"/>
      <c r="F49" s="684"/>
      <c r="G49" s="684"/>
      <c r="H49" s="685"/>
      <c r="I49" s="138"/>
      <c r="J49" s="138">
        <v>1</v>
      </c>
      <c r="K49" s="138">
        <v>1</v>
      </c>
      <c r="L49" s="138">
        <v>1</v>
      </c>
      <c r="M49" s="138"/>
      <c r="N49" s="175" t="s">
        <v>1518</v>
      </c>
      <c r="O49" s="176"/>
      <c r="P49" s="177" t="s">
        <v>1519</v>
      </c>
      <c r="Q49" s="176"/>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42">
        <v>1</v>
      </c>
      <c r="BE49" s="145"/>
      <c r="BF49" s="145"/>
    </row>
    <row r="50" spans="2:58" ht="21" customHeight="1" x14ac:dyDescent="0.25">
      <c r="B50" s="682"/>
      <c r="C50" s="178" t="s">
        <v>1520</v>
      </c>
      <c r="D50" s="164"/>
      <c r="E50" s="164" t="s">
        <v>1521</v>
      </c>
      <c r="F50" s="164"/>
      <c r="G50" s="164"/>
      <c r="H50" s="169"/>
      <c r="I50" s="138"/>
      <c r="J50" s="138">
        <v>1</v>
      </c>
      <c r="K50" s="138">
        <v>1</v>
      </c>
      <c r="L50" s="138">
        <v>1</v>
      </c>
      <c r="M50" s="138"/>
      <c r="N50" s="179" t="s">
        <v>1522</v>
      </c>
      <c r="O50" s="179" t="s">
        <v>1523</v>
      </c>
      <c r="P50" s="179" t="s">
        <v>1524</v>
      </c>
      <c r="Q50" s="176" t="s">
        <v>1525</v>
      </c>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8"/>
      <c r="BA50" s="138"/>
      <c r="BB50" s="138"/>
      <c r="BC50" s="138"/>
      <c r="BD50" s="142">
        <v>1</v>
      </c>
    </row>
    <row r="51" spans="2:58" ht="21" customHeight="1" x14ac:dyDescent="0.25">
      <c r="B51" s="682"/>
      <c r="C51" s="180" t="str">
        <f>HYPERLINK("#"&amp;ADDRESS(ROW(C43),COLUMN(C43),4))</f>
        <v>#C43</v>
      </c>
      <c r="D51" s="181" t="str">
        <f ca="1">_xlfn.FORMULATEXT(C51)</f>
        <v>=LIEN_HYPERTEXTE("#"&amp;ADRESSE(LIGNE(C43);COLONNE(C43);4))</v>
      </c>
      <c r="E51" s="181"/>
      <c r="F51" s="181"/>
      <c r="G51" s="181"/>
      <c r="H51" s="182"/>
      <c r="I51" s="138"/>
      <c r="J51" s="138">
        <v>1</v>
      </c>
      <c r="K51" s="138">
        <v>1</v>
      </c>
      <c r="L51" s="138">
        <v>1</v>
      </c>
      <c r="M51" s="138"/>
      <c r="N51" s="176" t="s">
        <v>1526</v>
      </c>
      <c r="O51" s="176" t="s">
        <v>1527</v>
      </c>
      <c r="P51" s="183" t="str">
        <f>N51 &amp; " " &amp; O51</f>
        <v>Robert Spière</v>
      </c>
      <c r="Q51" s="184" t="str">
        <f ca="1">_xlfn.FORMULATEXT(P51)</f>
        <v>=N51 &amp; " " &amp; O51</v>
      </c>
      <c r="R51" s="138"/>
      <c r="S51" s="138"/>
      <c r="T51" s="138"/>
      <c r="U51" s="138"/>
      <c r="V51" s="138"/>
      <c r="W51" s="138"/>
      <c r="X51" s="138"/>
      <c r="Y51" s="138"/>
      <c r="Z51" s="138"/>
      <c r="AA51" s="138"/>
      <c r="AB51" s="138"/>
      <c r="AC51" s="138"/>
      <c r="AD51" s="138"/>
      <c r="AE51" s="138"/>
      <c r="AF51" s="138"/>
      <c r="AG51" s="138"/>
      <c r="AH51" s="138"/>
      <c r="AI51" s="138"/>
      <c r="AJ51" s="138"/>
      <c r="AK51" s="138"/>
      <c r="AL51" s="138"/>
      <c r="AM51" s="138"/>
      <c r="AN51" s="138"/>
      <c r="AO51" s="138"/>
      <c r="AP51" s="138"/>
      <c r="AQ51" s="138"/>
      <c r="AR51" s="138"/>
      <c r="AS51" s="138"/>
      <c r="AT51" s="138"/>
      <c r="AU51" s="138"/>
      <c r="AV51" s="138"/>
      <c r="AW51" s="138"/>
      <c r="AX51" s="138"/>
      <c r="AY51" s="138"/>
      <c r="AZ51" s="138"/>
      <c r="BA51" s="138"/>
      <c r="BB51" s="138"/>
      <c r="BC51" s="138"/>
      <c r="BD51" s="142">
        <v>1</v>
      </c>
    </row>
    <row r="52" spans="2:58" ht="21" customHeight="1" x14ac:dyDescent="0.25">
      <c r="B52" s="682"/>
      <c r="C52" s="185"/>
      <c r="D52" s="181"/>
      <c r="E52" s="181"/>
      <c r="F52" s="181"/>
      <c r="G52" s="181"/>
      <c r="H52" s="182"/>
      <c r="I52" s="138"/>
      <c r="J52" s="138">
        <v>1</v>
      </c>
      <c r="K52" s="138">
        <v>1</v>
      </c>
      <c r="L52" s="138">
        <v>1</v>
      </c>
      <c r="M52" s="138"/>
      <c r="N52" s="176" t="s">
        <v>1528</v>
      </c>
      <c r="O52" s="176" t="s">
        <v>1529</v>
      </c>
      <c r="P52" s="183" t="str">
        <f>_xlfn.CONCAT(N52," ",O52)</f>
        <v>Guillaume Tell</v>
      </c>
      <c r="Q52" s="184" t="str">
        <f ca="1">_xlfn.FORMULATEXT(P52)</f>
        <v>=CONCAT(N52;" ";O52)</v>
      </c>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42">
        <v>1</v>
      </c>
    </row>
    <row r="53" spans="2:58" ht="21" customHeight="1" x14ac:dyDescent="0.25">
      <c r="B53" s="682"/>
      <c r="C53" s="185"/>
      <c r="D53" s="164"/>
      <c r="E53" s="164"/>
      <c r="F53" s="164"/>
      <c r="G53" s="164"/>
      <c r="H53" s="169"/>
      <c r="I53" s="138"/>
      <c r="J53" s="138">
        <v>1</v>
      </c>
      <c r="K53" s="138">
        <v>1</v>
      </c>
      <c r="L53" s="138">
        <v>1</v>
      </c>
      <c r="M53" s="138"/>
      <c r="N53" s="138"/>
      <c r="O53" s="138"/>
      <c r="P53" s="138"/>
      <c r="Q53" s="138"/>
      <c r="R53" s="138"/>
      <c r="S53" s="138"/>
      <c r="T53" s="138"/>
      <c r="U53" s="138"/>
      <c r="V53" s="138"/>
      <c r="W53" s="138"/>
      <c r="X53" s="138"/>
      <c r="Y53" s="138"/>
      <c r="Z53" s="138"/>
      <c r="AA53" s="138"/>
      <c r="AB53" s="138"/>
      <c r="AC53" s="138"/>
      <c r="AD53" s="138"/>
      <c r="AE53" s="138"/>
      <c r="AF53" s="138"/>
      <c r="AG53" s="138"/>
      <c r="AH53" s="138"/>
      <c r="AI53" s="138"/>
      <c r="AJ53" s="138"/>
      <c r="AK53" s="138"/>
      <c r="AL53" s="138"/>
      <c r="AM53" s="138"/>
      <c r="AN53" s="138"/>
      <c r="AO53" s="138"/>
      <c r="AP53" s="138"/>
      <c r="AQ53" s="138"/>
      <c r="AR53" s="138"/>
      <c r="AS53" s="138"/>
      <c r="AT53" s="138"/>
      <c r="AU53" s="138"/>
      <c r="AV53" s="138"/>
      <c r="AW53" s="138"/>
      <c r="AX53" s="138"/>
      <c r="AY53" s="138"/>
      <c r="AZ53" s="138"/>
      <c r="BA53" s="138"/>
      <c r="BB53" s="138"/>
      <c r="BC53" s="138"/>
      <c r="BD53" s="142">
        <v>1</v>
      </c>
    </row>
    <row r="54" spans="2:58" ht="21" customHeight="1" x14ac:dyDescent="0.25">
      <c r="B54" s="682"/>
      <c r="C54" s="186" t="str">
        <f>HYPERLINK("#"&amp;ADDRESS(ROW(C43),COLUMN(C43),4)," 🔗 Lien")</f>
        <v xml:space="preserve"> 🔗 Lien</v>
      </c>
      <c r="D54" s="686" t="str">
        <f ca="1">_xlfn.FORMULATEXT(C54)</f>
        <v>=LIEN_HYPERTEXTE("#"&amp;ADRESSE(LIGNE(C43);COLONNE(C43);4);" 🔗 Lien")</v>
      </c>
      <c r="E54" s="686"/>
      <c r="F54" s="686"/>
      <c r="G54" s="686"/>
      <c r="H54" s="687"/>
      <c r="I54" s="138"/>
      <c r="J54" s="138">
        <v>1</v>
      </c>
      <c r="K54" s="138">
        <v>1</v>
      </c>
      <c r="L54" s="138">
        <v>1</v>
      </c>
      <c r="M54" s="138"/>
      <c r="N54" s="179" t="s">
        <v>1530</v>
      </c>
      <c r="O54" s="175" t="s">
        <v>1531</v>
      </c>
      <c r="P54" s="187"/>
      <c r="Q54" s="176" t="s">
        <v>1525</v>
      </c>
      <c r="R54" s="138"/>
      <c r="S54" s="138"/>
      <c r="T54" s="138"/>
      <c r="U54" s="138"/>
      <c r="V54" s="138"/>
      <c r="W54" s="138"/>
      <c r="X54" s="138"/>
      <c r="Y54" s="138"/>
      <c r="Z54" s="138"/>
      <c r="AA54" s="138"/>
      <c r="AB54" s="138"/>
      <c r="AC54" s="138"/>
      <c r="AD54" s="138"/>
      <c r="AE54" s="138"/>
      <c r="AF54" s="138"/>
      <c r="AG54" s="138"/>
      <c r="AH54" s="138"/>
      <c r="AI54" s="138"/>
      <c r="AJ54" s="138"/>
      <c r="AK54" s="138"/>
      <c r="AL54" s="138"/>
      <c r="AM54" s="138"/>
      <c r="AN54" s="138"/>
      <c r="AO54" s="138"/>
      <c r="AP54" s="138"/>
      <c r="AQ54" s="138"/>
      <c r="AR54" s="138"/>
      <c r="AS54" s="138"/>
      <c r="AT54" s="138"/>
      <c r="AU54" s="138"/>
      <c r="AV54" s="138"/>
      <c r="AW54" s="138"/>
      <c r="AX54" s="138"/>
      <c r="AY54" s="138"/>
      <c r="AZ54" s="138"/>
      <c r="BA54" s="138"/>
      <c r="BB54" s="138"/>
      <c r="BC54" s="138"/>
      <c r="BD54" s="142">
        <v>1</v>
      </c>
    </row>
    <row r="55" spans="2:58" ht="21" customHeight="1" x14ac:dyDescent="0.25">
      <c r="B55" s="682"/>
      <c r="C55" s="185"/>
      <c r="D55" s="686"/>
      <c r="E55" s="686"/>
      <c r="F55" s="686"/>
      <c r="G55" s="686"/>
      <c r="H55" s="687"/>
      <c r="I55" s="138"/>
      <c r="J55" s="138">
        <v>1</v>
      </c>
      <c r="K55" s="138">
        <v>1</v>
      </c>
      <c r="L55" s="138">
        <v>1</v>
      </c>
      <c r="M55" s="138"/>
      <c r="N55" s="176" t="s">
        <v>1532</v>
      </c>
      <c r="O55" s="188" t="str">
        <f>LEFT(N55,SEARCH(" ",N55)-1)</f>
        <v>Guillaume</v>
      </c>
      <c r="P55" s="184" t="s">
        <v>1533</v>
      </c>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c r="AP55" s="138"/>
      <c r="AQ55" s="138"/>
      <c r="AR55" s="138"/>
      <c r="AS55" s="138"/>
      <c r="AT55" s="138"/>
      <c r="AU55" s="138"/>
      <c r="AV55" s="138"/>
      <c r="AW55" s="138"/>
      <c r="AX55" s="138"/>
      <c r="AY55" s="138"/>
      <c r="AZ55" s="138"/>
      <c r="BA55" s="138"/>
      <c r="BB55" s="138"/>
      <c r="BC55" s="138"/>
      <c r="BD55" s="142">
        <v>1</v>
      </c>
    </row>
    <row r="56" spans="2:58" ht="21" customHeight="1" x14ac:dyDescent="0.25">
      <c r="B56" s="682"/>
      <c r="C56" s="185"/>
      <c r="D56" s="189"/>
      <c r="E56" s="189"/>
      <c r="F56" s="189"/>
      <c r="G56" s="189"/>
      <c r="H56" s="190"/>
      <c r="I56" s="138"/>
      <c r="J56" s="138">
        <v>1</v>
      </c>
      <c r="K56" s="138">
        <v>1</v>
      </c>
      <c r="L56" s="138">
        <v>1</v>
      </c>
      <c r="M56" s="138"/>
      <c r="N56" s="176" t="s">
        <v>1532</v>
      </c>
      <c r="O56" s="188" t="str">
        <f>RIGHT(N56,LEN(N56)-SEARCH(" ",N56))</f>
        <v>Tell</v>
      </c>
      <c r="P56" s="184" t="str">
        <f ca="1">_xlfn.FORMULATEXT(O56)</f>
        <v>=DROITE(N56;NBCAR(N56)-CHERCHE(" ";N56))</v>
      </c>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c r="AP56" s="138"/>
      <c r="AQ56" s="138"/>
      <c r="AR56" s="138"/>
      <c r="AS56" s="138"/>
      <c r="AT56" s="138"/>
      <c r="AU56" s="138"/>
      <c r="AV56" s="138"/>
      <c r="AW56" s="138"/>
      <c r="AX56" s="138"/>
      <c r="AY56" s="138"/>
      <c r="AZ56" s="138"/>
      <c r="BA56" s="138"/>
      <c r="BB56" s="138"/>
      <c r="BC56" s="138"/>
      <c r="BD56" s="142">
        <v>1</v>
      </c>
    </row>
    <row r="57" spans="2:58" ht="21" customHeight="1" x14ac:dyDescent="0.25">
      <c r="B57" s="682"/>
      <c r="C57" s="186" t="str">
        <f>HYPERLINK("#"&amp;ADDRESS(ROW(C43),COLUMN(C43),4)," 🔗 ICI")</f>
        <v xml:space="preserve"> 🔗 ICI</v>
      </c>
      <c r="D57" s="688" t="str">
        <f ca="1">_xlfn.FORMULATEXT(C57)</f>
        <v>=LIEN_HYPERTEXTE("#"&amp;ADRESSE(LIGNE(C43);COLONNE(C43);4);" 🔗 ICI")</v>
      </c>
      <c r="E57" s="688"/>
      <c r="F57" s="688"/>
      <c r="G57" s="688"/>
      <c r="H57" s="689"/>
      <c r="I57" s="138"/>
      <c r="J57" s="138">
        <v>1</v>
      </c>
      <c r="K57" s="138">
        <v>1</v>
      </c>
      <c r="L57" s="138">
        <v>1</v>
      </c>
      <c r="M57" s="138"/>
      <c r="N57" s="191" t="s">
        <v>1534</v>
      </c>
      <c r="O57" s="192" t="str">
        <f>LEFT(N57,SEARCH(",",N57)-1)</f>
        <v>Guillaume</v>
      </c>
      <c r="P57" s="184" t="str">
        <f ca="1">_xlfn.FORMULATEXT(O57)</f>
        <v>=GAUCHE(N57;CHERCHE(",";N57)-1)</v>
      </c>
      <c r="Q57" s="184"/>
      <c r="R57" s="176"/>
      <c r="S57" s="176"/>
      <c r="T57" s="176"/>
      <c r="U57" s="138"/>
      <c r="V57" s="138"/>
      <c r="W57" s="138"/>
      <c r="X57" s="138"/>
      <c r="Y57" s="138"/>
      <c r="Z57" s="138"/>
      <c r="AA57" s="138"/>
      <c r="AB57" s="138"/>
      <c r="AC57" s="138"/>
      <c r="AD57" s="138"/>
      <c r="AE57" s="138"/>
      <c r="AF57" s="138"/>
      <c r="AG57" s="138"/>
      <c r="AH57" s="138"/>
      <c r="AI57" s="138"/>
      <c r="AJ57" s="138"/>
      <c r="AK57" s="138"/>
      <c r="AL57" s="138"/>
      <c r="AM57" s="138"/>
      <c r="AN57" s="138"/>
      <c r="AO57" s="138"/>
      <c r="AP57" s="138"/>
      <c r="AQ57" s="138"/>
      <c r="AR57" s="138"/>
      <c r="AS57" s="138"/>
      <c r="AT57" s="138"/>
      <c r="AU57" s="138"/>
      <c r="AV57" s="138"/>
      <c r="AW57" s="138"/>
      <c r="AX57" s="138"/>
      <c r="AY57" s="138"/>
      <c r="AZ57" s="138"/>
      <c r="BA57" s="138"/>
      <c r="BB57" s="138"/>
      <c r="BC57" s="138"/>
      <c r="BD57" s="142">
        <v>1</v>
      </c>
    </row>
    <row r="58" spans="2:58" ht="21" customHeight="1" x14ac:dyDescent="0.25">
      <c r="B58" s="682"/>
      <c r="C58" s="185"/>
      <c r="D58" s="688"/>
      <c r="E58" s="688"/>
      <c r="F58" s="688"/>
      <c r="G58" s="688"/>
      <c r="H58" s="689"/>
      <c r="I58" s="138"/>
      <c r="J58" s="138">
        <v>1</v>
      </c>
      <c r="K58" s="138">
        <v>1</v>
      </c>
      <c r="L58" s="138">
        <v>1</v>
      </c>
      <c r="M58" s="138"/>
      <c r="N58" s="138">
        <v>1</v>
      </c>
      <c r="O58" s="192" t="str">
        <f>RIGHT(N57,LEN(N57)-SEARCH(",",N57))</f>
        <v>Tell</v>
      </c>
      <c r="P58" s="184" t="str">
        <f ca="1">_xlfn.FORMULATEXT(O58)</f>
        <v>=DROITE(N57;NBCAR(N57)-CHERCHE(",";N57))</v>
      </c>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42">
        <v>1</v>
      </c>
    </row>
    <row r="59" spans="2:58" ht="21" customHeight="1" x14ac:dyDescent="0.25">
      <c r="B59" s="682"/>
      <c r="C59" s="185"/>
      <c r="D59" s="184"/>
      <c r="E59" s="184"/>
      <c r="F59" s="184"/>
      <c r="G59" s="184"/>
      <c r="H59" s="193"/>
      <c r="I59" s="138"/>
      <c r="J59" s="138"/>
      <c r="K59" s="138"/>
      <c r="L59" s="138"/>
      <c r="M59" s="138"/>
      <c r="N59" s="138">
        <v>1</v>
      </c>
      <c r="O59" s="176" t="s">
        <v>1535</v>
      </c>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42">
        <v>1</v>
      </c>
    </row>
    <row r="60" spans="2:58" ht="21" customHeight="1" x14ac:dyDescent="0.25">
      <c r="B60" s="682"/>
      <c r="C60" s="194" t="str">
        <f>HYPERLINK("#"&amp;ADDRESS(ROW(C43),COLUMN(C43),4)," 🔗 "&amp;ADDRESS(ROW(C43),COLUMN(C43),4))</f>
        <v xml:space="preserve"> 🔗 C43</v>
      </c>
      <c r="D60" s="688" t="str">
        <f ca="1">_xlfn.FORMULATEXT(C60)</f>
        <v>=LIEN_HYPERTEXTE("#"&amp;ADRESSE(LIGNE(C43);COLONNE(C43);4);" 🔗 "&amp;ADRESSE(LIGNE(C43);COLONNE(C43);4))</v>
      </c>
      <c r="E60" s="688"/>
      <c r="F60" s="688"/>
      <c r="G60" s="688"/>
      <c r="H60" s="689"/>
      <c r="I60" s="138"/>
      <c r="J60" s="138"/>
      <c r="K60" s="138"/>
      <c r="L60" s="138"/>
      <c r="M60" s="138"/>
      <c r="O60" s="138"/>
      <c r="P60" s="195"/>
      <c r="Q60" s="196" t="s">
        <v>1536</v>
      </c>
      <c r="R60" s="197" t="s">
        <v>1537</v>
      </c>
      <c r="S60" s="195"/>
      <c r="T60" s="195"/>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42">
        <v>1</v>
      </c>
    </row>
    <row r="61" spans="2:58" ht="21" customHeight="1" x14ac:dyDescent="0.25">
      <c r="B61" s="682"/>
      <c r="C61" s="185"/>
      <c r="D61" s="688"/>
      <c r="E61" s="688"/>
      <c r="F61" s="688"/>
      <c r="G61" s="688"/>
      <c r="H61" s="689"/>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42">
        <v>1</v>
      </c>
    </row>
    <row r="62" spans="2:58" ht="21" customHeight="1" thickBot="1" x14ac:dyDescent="0.3">
      <c r="B62" s="682"/>
      <c r="C62" s="185"/>
      <c r="D62" s="164"/>
      <c r="E62" s="164"/>
      <c r="F62" s="164"/>
      <c r="G62" s="164"/>
      <c r="H62" s="169"/>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42">
        <v>1</v>
      </c>
    </row>
    <row r="63" spans="2:58" ht="21" customHeight="1" x14ac:dyDescent="0.25">
      <c r="B63" s="682"/>
      <c r="C63" s="194" t="str">
        <f>HYPERLINK("#"&amp;ADDRESS(ROW(C43),COLUMN(C43),4),"◀"&amp;ADDRESS(ROW(C43),COLUMN(C43),4))</f>
        <v>◀C43</v>
      </c>
      <c r="D63" s="690" t="str">
        <f ca="1">_xlfn.FORMULATEXT(C63)</f>
        <v>=LIEN_HYPERTEXTE("#"&amp;ADRESSE(LIGNE(C43);COLONNE(C43);4);"◀"&amp;ADRESSE(LIGNE(C43);COLONNE(C43);4))</v>
      </c>
      <c r="E63" s="690"/>
      <c r="F63" s="690"/>
      <c r="G63" s="690"/>
      <c r="H63" s="691"/>
      <c r="I63" s="138"/>
      <c r="J63" s="198" t="s">
        <v>1538</v>
      </c>
      <c r="K63" s="199"/>
      <c r="L63" s="199"/>
      <c r="M63" s="199"/>
      <c r="N63" s="199"/>
      <c r="O63" s="199"/>
      <c r="P63" s="200"/>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42">
        <v>1</v>
      </c>
    </row>
    <row r="64" spans="2:58" ht="21" customHeight="1" x14ac:dyDescent="0.25">
      <c r="B64" s="682"/>
      <c r="C64" s="185"/>
      <c r="D64" s="690"/>
      <c r="E64" s="690"/>
      <c r="F64" s="690"/>
      <c r="G64" s="690"/>
      <c r="H64" s="691"/>
      <c r="I64" s="138"/>
      <c r="J64" s="201" t="s">
        <v>1539</v>
      </c>
      <c r="K64" s="202"/>
      <c r="L64" s="202"/>
      <c r="M64" s="202"/>
      <c r="N64" s="202"/>
      <c r="O64" s="202"/>
      <c r="P64" s="203"/>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42">
        <v>1</v>
      </c>
    </row>
    <row r="65" spans="2:56" ht="21" customHeight="1" x14ac:dyDescent="0.25">
      <c r="B65" s="682"/>
      <c r="C65" s="185"/>
      <c r="D65" s="189"/>
      <c r="E65" s="189"/>
      <c r="F65" s="189"/>
      <c r="G65" s="189"/>
      <c r="H65" s="190"/>
      <c r="I65" s="138"/>
      <c r="J65" s="201" t="s">
        <v>1540</v>
      </c>
      <c r="K65" s="202"/>
      <c r="L65" s="202"/>
      <c r="M65" s="202"/>
      <c r="N65" s="202"/>
      <c r="O65" s="202"/>
      <c r="P65" s="203"/>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42">
        <v>1</v>
      </c>
    </row>
    <row r="66" spans="2:56" ht="21" customHeight="1" x14ac:dyDescent="0.25">
      <c r="B66" s="682"/>
      <c r="C66" s="194" t="str">
        <f>HYPERLINK("#"&amp;ADDRESS(ROW(C43),COLUMN(C43),4),_xlfn.UNICHAR(128269)&amp;ADDRESS(ROW(C43),COLUMN(C43),4))</f>
        <v>🔍C43</v>
      </c>
      <c r="D66" s="693" t="str">
        <f ca="1">_xlfn.FORMULATEXT(C66)</f>
        <v>=LIEN_HYPERTEXTE("#"&amp;ADRESSE(LIGNE(C43);COLONNE(C43);4);UNICAR(128269)&amp;ADRESSE(LIGNE(C43);COLONNE(C43);4))</v>
      </c>
      <c r="E66" s="693"/>
      <c r="F66" s="693"/>
      <c r="G66" s="693"/>
      <c r="H66" s="694"/>
      <c r="I66" s="138"/>
      <c r="J66" s="201" t="s">
        <v>1541</v>
      </c>
      <c r="K66" s="202"/>
      <c r="L66" s="202"/>
      <c r="M66" s="202"/>
      <c r="N66" s="202"/>
      <c r="O66" s="202"/>
      <c r="P66" s="203"/>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42">
        <v>1</v>
      </c>
    </row>
    <row r="67" spans="2:56" ht="21" customHeight="1" x14ac:dyDescent="0.25">
      <c r="B67" s="682"/>
      <c r="C67" s="185"/>
      <c r="D67" s="693"/>
      <c r="E67" s="693"/>
      <c r="F67" s="693"/>
      <c r="G67" s="693"/>
      <c r="H67" s="694"/>
      <c r="I67" s="138"/>
      <c r="J67" s="206" t="s">
        <v>1542</v>
      </c>
      <c r="K67" s="207"/>
      <c r="L67" s="207"/>
      <c r="M67" s="207"/>
      <c r="N67" s="207"/>
      <c r="O67" s="207"/>
      <c r="P67" s="20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42">
        <v>1</v>
      </c>
    </row>
    <row r="68" spans="2:56" ht="21" customHeight="1" x14ac:dyDescent="0.25">
      <c r="B68" s="682"/>
      <c r="C68" s="185"/>
      <c r="D68" s="204"/>
      <c r="E68" s="204"/>
      <c r="F68" s="204"/>
      <c r="G68" s="204"/>
      <c r="H68" s="205"/>
      <c r="I68" s="138"/>
      <c r="J68" s="209">
        <v>14</v>
      </c>
      <c r="K68" s="210">
        <v>14</v>
      </c>
      <c r="L68" s="210">
        <v>14</v>
      </c>
      <c r="M68" s="210">
        <v>14</v>
      </c>
      <c r="N68" s="210">
        <v>14</v>
      </c>
      <c r="O68" s="210">
        <v>14</v>
      </c>
      <c r="P68" s="211">
        <v>14</v>
      </c>
      <c r="Q68" s="212" t="s">
        <v>1543</v>
      </c>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42">
        <v>1</v>
      </c>
    </row>
    <row r="69" spans="2:56" ht="21" customHeight="1" thickBot="1" x14ac:dyDescent="0.3">
      <c r="B69" s="682"/>
      <c r="C69" s="213"/>
      <c r="D69" s="214" t="s">
        <v>1544</v>
      </c>
      <c r="E69" s="204" t="str">
        <f>C43</f>
        <v>C43</v>
      </c>
      <c r="F69" s="215" t="s">
        <v>1545</v>
      </c>
      <c r="G69" s="204"/>
      <c r="H69" s="205"/>
      <c r="I69" s="138"/>
      <c r="J69" s="216">
        <f t="shared" ref="J69:O69" ca="1" si="6">CELL("largeur",J69)</f>
        <v>16</v>
      </c>
      <c r="K69" s="217">
        <f t="shared" ca="1" si="6"/>
        <v>14</v>
      </c>
      <c r="L69" s="217">
        <f t="shared" ca="1" si="6"/>
        <v>14</v>
      </c>
      <c r="M69" s="217">
        <f t="shared" ca="1" si="6"/>
        <v>15</v>
      </c>
      <c r="N69" s="217">
        <f t="shared" ca="1" si="6"/>
        <v>14</v>
      </c>
      <c r="O69" s="217">
        <f t="shared" ca="1" si="6"/>
        <v>14</v>
      </c>
      <c r="P69" s="218">
        <f ca="1">CELL("largeur",P69)</f>
        <v>14</v>
      </c>
      <c r="Q69" s="212" t="s">
        <v>1546</v>
      </c>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c r="AP69" s="138"/>
      <c r="AQ69" s="138"/>
      <c r="AR69" s="138"/>
      <c r="AS69" s="138"/>
      <c r="AT69" s="138"/>
      <c r="AU69" s="138"/>
      <c r="AV69" s="138"/>
      <c r="AW69" s="138"/>
      <c r="AX69" s="138"/>
      <c r="AY69" s="138"/>
      <c r="AZ69" s="138"/>
      <c r="BA69" s="138"/>
      <c r="BB69" s="138"/>
      <c r="BC69" s="138"/>
      <c r="BD69" s="142">
        <v>1</v>
      </c>
    </row>
    <row r="70" spans="2:56" ht="21" customHeight="1" x14ac:dyDescent="0.25">
      <c r="B70" s="682"/>
      <c r="C70" s="695" t="s">
        <v>1547</v>
      </c>
      <c r="D70" s="695"/>
      <c r="E70" s="695"/>
      <c r="F70" s="695"/>
      <c r="G70" s="695"/>
      <c r="H70" s="696"/>
      <c r="I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8"/>
      <c r="BD70" s="142">
        <v>1</v>
      </c>
    </row>
    <row r="71" spans="2:56" ht="21" customHeight="1" x14ac:dyDescent="0.25">
      <c r="B71" s="682"/>
      <c r="C71" s="695"/>
      <c r="D71" s="695"/>
      <c r="E71" s="695"/>
      <c r="F71" s="695"/>
      <c r="G71" s="695"/>
      <c r="H71" s="696"/>
      <c r="I71" s="138"/>
      <c r="J71" s="219" t="s">
        <v>1548</v>
      </c>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c r="AP71" s="138"/>
      <c r="AQ71" s="138"/>
      <c r="AR71" s="138"/>
      <c r="AS71" s="138"/>
      <c r="AT71" s="138"/>
      <c r="AU71" s="138"/>
      <c r="AV71" s="138"/>
      <c r="AW71" s="138"/>
      <c r="AX71" s="138"/>
      <c r="AY71" s="138"/>
      <c r="AZ71" s="138"/>
      <c r="BA71" s="138"/>
      <c r="BB71" s="138"/>
      <c r="BC71" s="138"/>
      <c r="BD71" s="142">
        <v>1</v>
      </c>
    </row>
    <row r="72" spans="2:56" ht="21" customHeight="1" x14ac:dyDescent="0.25">
      <c r="B72" s="682"/>
      <c r="C72" s="185"/>
      <c r="D72" s="220"/>
      <c r="E72" s="220"/>
      <c r="F72" s="220"/>
      <c r="G72" s="220"/>
      <c r="H72" s="221"/>
      <c r="I72" s="138"/>
      <c r="J72" s="222" t="s">
        <v>1549</v>
      </c>
      <c r="K72" s="138"/>
      <c r="L72" s="138"/>
      <c r="M72" s="138"/>
      <c r="O72" s="223"/>
      <c r="P72" s="224" t="s">
        <v>1550</v>
      </c>
      <c r="Q72" s="197" t="s">
        <v>1551</v>
      </c>
      <c r="R72" s="223"/>
      <c r="S72" s="223"/>
      <c r="T72" s="223"/>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8"/>
      <c r="AY72" s="138"/>
      <c r="AZ72" s="138"/>
      <c r="BA72" s="138"/>
      <c r="BB72" s="138"/>
      <c r="BC72" s="138"/>
      <c r="BD72" s="142">
        <v>1</v>
      </c>
    </row>
    <row r="73" spans="2:56" ht="21" customHeight="1" thickBot="1" x14ac:dyDescent="0.3">
      <c r="B73" s="682"/>
      <c r="C73" s="225" t="s">
        <v>1552</v>
      </c>
      <c r="D73" s="220"/>
      <c r="E73" s="220"/>
      <c r="F73" s="220"/>
      <c r="G73" s="220"/>
      <c r="H73" s="221"/>
      <c r="I73" s="138"/>
      <c r="J73" s="226" t="s">
        <v>1553</v>
      </c>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L73" s="138"/>
      <c r="AM73" s="138"/>
      <c r="AN73" s="138"/>
      <c r="AO73" s="138"/>
      <c r="AP73" s="138"/>
      <c r="AQ73" s="138"/>
      <c r="AR73" s="138"/>
      <c r="AS73" s="138"/>
      <c r="AT73" s="138"/>
      <c r="AU73" s="138"/>
      <c r="AV73" s="138"/>
      <c r="AW73" s="138"/>
      <c r="AX73" s="138"/>
      <c r="AY73" s="138"/>
      <c r="AZ73" s="138"/>
      <c r="BA73" s="138"/>
      <c r="BB73" s="138"/>
      <c r="BC73" s="138"/>
      <c r="BD73" s="142">
        <v>1</v>
      </c>
    </row>
    <row r="74" spans="2:56" ht="21" customHeight="1" x14ac:dyDescent="0.25">
      <c r="B74" s="682"/>
      <c r="C74" s="227" t="s">
        <v>1554</v>
      </c>
      <c r="D74" s="220"/>
      <c r="E74" s="220"/>
      <c r="F74" s="220"/>
      <c r="G74" s="220"/>
      <c r="H74" s="221"/>
      <c r="I74" s="138"/>
      <c r="J74" s="228" t="s">
        <v>1555</v>
      </c>
      <c r="K74" s="138"/>
      <c r="L74" s="138"/>
      <c r="M74" s="138"/>
      <c r="N74" s="229" t="s">
        <v>1505</v>
      </c>
      <c r="O74" s="697" t="s">
        <v>1556</v>
      </c>
      <c r="P74" s="697"/>
      <c r="Q74" s="697"/>
      <c r="R74" s="697"/>
      <c r="S74" s="698"/>
      <c r="T74" s="138"/>
      <c r="U74" s="138"/>
      <c r="V74" s="138"/>
      <c r="W74" s="138"/>
      <c r="X74" s="138"/>
      <c r="Y74" s="138"/>
      <c r="Z74" s="138"/>
      <c r="AA74" s="138"/>
      <c r="AB74" s="138"/>
      <c r="AC74" s="138"/>
      <c r="AD74" s="138"/>
      <c r="AE74" s="138"/>
      <c r="AF74" s="138"/>
      <c r="AG74" s="138"/>
      <c r="AH74" s="138"/>
      <c r="AI74" s="138"/>
      <c r="AJ74" s="138"/>
      <c r="AK74" s="138"/>
      <c r="AL74" s="138"/>
      <c r="AM74" s="138"/>
      <c r="AN74" s="138"/>
      <c r="AO74" s="138"/>
      <c r="AP74" s="138"/>
      <c r="AQ74" s="138"/>
      <c r="AR74" s="138"/>
      <c r="AS74" s="138"/>
      <c r="AT74" s="138"/>
      <c r="AU74" s="138"/>
      <c r="AV74" s="138"/>
      <c r="AW74" s="138"/>
      <c r="AX74" s="138"/>
      <c r="AY74" s="138"/>
      <c r="AZ74" s="138"/>
      <c r="BA74" s="138"/>
      <c r="BB74" s="138"/>
      <c r="BC74" s="138"/>
      <c r="BD74" s="142">
        <v>1</v>
      </c>
    </row>
    <row r="75" spans="2:56" ht="21" customHeight="1" x14ac:dyDescent="0.25">
      <c r="B75" s="682"/>
      <c r="C75" s="699" t="s">
        <v>1557</v>
      </c>
      <c r="D75" s="699"/>
      <c r="E75" s="699"/>
      <c r="F75" s="699"/>
      <c r="G75" s="699"/>
      <c r="H75" s="700"/>
      <c r="I75" s="138"/>
      <c r="J75" s="230" t="s">
        <v>1558</v>
      </c>
      <c r="K75" s="138"/>
      <c r="L75" s="138"/>
      <c r="M75" s="138"/>
      <c r="N75" s="701">
        <v>3</v>
      </c>
      <c r="O75" s="145"/>
      <c r="P75" s="231" t="s">
        <v>1559</v>
      </c>
      <c r="Q75" s="232" t="s">
        <v>1560</v>
      </c>
      <c r="R75" s="233"/>
      <c r="S75" s="234"/>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42">
        <v>1</v>
      </c>
    </row>
    <row r="76" spans="2:56" ht="21" customHeight="1" x14ac:dyDescent="0.25">
      <c r="B76" s="682"/>
      <c r="C76" s="699"/>
      <c r="D76" s="699"/>
      <c r="E76" s="699"/>
      <c r="F76" s="699"/>
      <c r="G76" s="699"/>
      <c r="H76" s="700"/>
      <c r="I76" s="138"/>
      <c r="J76" s="235" t="s">
        <v>1561</v>
      </c>
      <c r="K76" s="138"/>
      <c r="L76" s="138"/>
      <c r="M76" s="138"/>
      <c r="N76" s="701"/>
      <c r="O76" s="236"/>
      <c r="P76" s="236"/>
      <c r="Q76" s="236"/>
      <c r="R76" s="236"/>
      <c r="S76" s="237"/>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8"/>
      <c r="AW76" s="138"/>
      <c r="AX76" s="138"/>
      <c r="AY76" s="138"/>
      <c r="AZ76" s="138"/>
      <c r="BA76" s="138"/>
      <c r="BB76" s="138"/>
      <c r="BC76" s="138"/>
      <c r="BD76" s="142">
        <v>1</v>
      </c>
    </row>
    <row r="77" spans="2:56" ht="21" customHeight="1" x14ac:dyDescent="0.25">
      <c r="B77" s="682"/>
      <c r="C77" s="227"/>
      <c r="D77" s="220"/>
      <c r="E77" s="220"/>
      <c r="F77" s="220"/>
      <c r="G77" s="220"/>
      <c r="H77" s="221"/>
      <c r="I77" s="138"/>
      <c r="J77" s="238" t="s">
        <v>1562</v>
      </c>
      <c r="K77" s="138"/>
      <c r="L77" s="138"/>
      <c r="M77" s="138"/>
      <c r="N77" s="701"/>
      <c r="O77" s="141"/>
      <c r="P77" s="141"/>
      <c r="Q77" s="239" t="s">
        <v>1563</v>
      </c>
      <c r="R77" s="240">
        <v>6</v>
      </c>
      <c r="S77" s="241"/>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8"/>
      <c r="AW77" s="138"/>
      <c r="AX77" s="138"/>
      <c r="AY77" s="138"/>
      <c r="AZ77" s="138"/>
      <c r="BA77" s="138"/>
      <c r="BB77" s="138"/>
      <c r="BC77" s="138"/>
      <c r="BD77" s="142">
        <v>1</v>
      </c>
    </row>
    <row r="78" spans="2:56" ht="21" customHeight="1" x14ac:dyDescent="0.25">
      <c r="B78" s="682"/>
      <c r="C78" s="242" t="str">
        <f>HYPERLINK("# c131",_xlfn.UNICHAR(128269)&amp;" 🔗 Lien")</f>
        <v>🔍 🔗 Lien</v>
      </c>
      <c r="D78" s="243" t="str">
        <f ca="1">_xlfn.FORMULATEXT(C78)</f>
        <v>=LIEN_HYPERTEXTE("# c131";UNICAR(128269)&amp;" 🔗 Lien")</v>
      </c>
      <c r="E78" s="164"/>
      <c r="F78" s="164"/>
      <c r="G78" s="164"/>
      <c r="H78" s="169"/>
      <c r="I78" s="138"/>
      <c r="J78" s="244" t="s">
        <v>1564</v>
      </c>
      <c r="K78" s="138"/>
      <c r="L78" s="138"/>
      <c r="M78" s="138"/>
      <c r="N78" s="701"/>
      <c r="O78" s="141"/>
      <c r="P78" s="141"/>
      <c r="Q78" s="239" t="s">
        <v>1565</v>
      </c>
      <c r="R78" s="240">
        <v>4</v>
      </c>
      <c r="S78" s="241"/>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8"/>
      <c r="AW78" s="138"/>
      <c r="AX78" s="138"/>
      <c r="AY78" s="138"/>
      <c r="AZ78" s="138"/>
      <c r="BA78" s="138"/>
      <c r="BB78" s="138"/>
      <c r="BC78" s="138"/>
      <c r="BD78" s="142">
        <v>1</v>
      </c>
    </row>
    <row r="79" spans="2:56" ht="21" customHeight="1" x14ac:dyDescent="0.25">
      <c r="B79" s="682"/>
      <c r="C79" s="245"/>
      <c r="D79" s="243"/>
      <c r="E79" s="164"/>
      <c r="F79" s="164"/>
      <c r="G79" s="164"/>
      <c r="H79" s="169"/>
      <c r="I79" s="138"/>
      <c r="J79" s="246" t="s">
        <v>1566</v>
      </c>
      <c r="K79" s="138"/>
      <c r="L79" s="138"/>
      <c r="M79" s="138"/>
      <c r="N79" s="701"/>
      <c r="O79" s="141"/>
      <c r="P79" s="141"/>
      <c r="Q79" s="141" t="s">
        <v>1567</v>
      </c>
      <c r="R79" s="247" t="str">
        <f>MID(Q75,R77,R78)</f>
        <v>4522</v>
      </c>
      <c r="S79" s="241"/>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8"/>
      <c r="AZ79" s="138"/>
      <c r="BA79" s="138"/>
      <c r="BB79" s="138"/>
      <c r="BC79" s="138"/>
      <c r="BD79" s="142">
        <v>1</v>
      </c>
    </row>
    <row r="80" spans="2:56" ht="21" customHeight="1" x14ac:dyDescent="0.25">
      <c r="B80" s="682"/>
      <c r="C80" s="242" t="str">
        <f>HYPERLINK("#c131",_xlfn.UNICHAR(128269)&amp;"La bas")</f>
        <v>🔍La bas</v>
      </c>
      <c r="D80" s="243" t="str">
        <f ca="1">_xlfn.FORMULATEXT(C80)</f>
        <v>=LIEN_HYPERTEXTE("#c131";UNICAR(128269)&amp;"La bas")</v>
      </c>
      <c r="E80" s="164"/>
      <c r="F80" s="164"/>
      <c r="G80" s="164"/>
      <c r="H80" s="169"/>
      <c r="I80" s="138"/>
      <c r="J80" s="248" t="s">
        <v>1568</v>
      </c>
      <c r="K80" s="138"/>
      <c r="L80" s="138"/>
      <c r="M80" s="138"/>
      <c r="N80" s="701"/>
      <c r="O80" s="141"/>
      <c r="P80" s="141"/>
      <c r="Q80" s="141"/>
      <c r="R80" s="141"/>
      <c r="S80" s="241"/>
      <c r="T80" s="138"/>
      <c r="U80" s="138"/>
      <c r="V80" s="138"/>
      <c r="W80" s="138"/>
      <c r="X80" s="138"/>
      <c r="Y80" s="138"/>
      <c r="Z80" s="138"/>
      <c r="AA80" s="138"/>
      <c r="AB80" s="138"/>
      <c r="AC80" s="138"/>
      <c r="AD80" s="138"/>
      <c r="AE80" s="138"/>
      <c r="AF80" s="138"/>
      <c r="AG80" s="138"/>
      <c r="AH80" s="138"/>
      <c r="AI80" s="138"/>
      <c r="AJ80" s="138"/>
      <c r="AK80" s="138"/>
      <c r="AL80" s="138"/>
      <c r="AM80" s="138"/>
      <c r="AN80" s="138"/>
      <c r="AO80" s="138"/>
      <c r="AP80" s="138"/>
      <c r="AQ80" s="138"/>
      <c r="AR80" s="138"/>
      <c r="AS80" s="138"/>
      <c r="AT80" s="138"/>
      <c r="AU80" s="138"/>
      <c r="AV80" s="138"/>
      <c r="AW80" s="138"/>
      <c r="AX80" s="138"/>
      <c r="AY80" s="138"/>
      <c r="AZ80" s="138"/>
      <c r="BA80" s="138"/>
      <c r="BB80" s="138"/>
      <c r="BC80" s="138"/>
      <c r="BD80" s="142">
        <v>1</v>
      </c>
    </row>
    <row r="81" spans="2:56" ht="21" customHeight="1" x14ac:dyDescent="0.25">
      <c r="B81" s="682"/>
      <c r="C81" s="245"/>
      <c r="D81" s="243"/>
      <c r="E81" s="164"/>
      <c r="F81" s="164"/>
      <c r="G81" s="164"/>
      <c r="H81" s="169"/>
      <c r="I81" s="138"/>
      <c r="J81" s="249" t="s">
        <v>1569</v>
      </c>
      <c r="K81" s="138"/>
      <c r="L81" s="138"/>
      <c r="M81" s="138"/>
      <c r="N81" s="701"/>
      <c r="O81" s="703" t="s">
        <v>1570</v>
      </c>
      <c r="P81" s="703"/>
      <c r="Q81" s="703"/>
      <c r="R81" s="703"/>
      <c r="S81" s="704"/>
      <c r="T81" s="138"/>
      <c r="U81" s="138"/>
      <c r="V81" s="138"/>
      <c r="W81" s="138"/>
      <c r="X81" s="138"/>
      <c r="Y81" s="138"/>
      <c r="Z81" s="138"/>
      <c r="AA81" s="138"/>
      <c r="AB81" s="138"/>
      <c r="AC81" s="138"/>
      <c r="AD81" s="138"/>
      <c r="AE81" s="138"/>
      <c r="AF81" s="138"/>
      <c r="AG81" s="138"/>
      <c r="AH81" s="138"/>
      <c r="AI81" s="138"/>
      <c r="AJ81" s="138"/>
      <c r="AK81" s="138"/>
      <c r="AL81" s="138"/>
      <c r="AM81" s="138"/>
      <c r="AN81" s="138"/>
      <c r="AO81" s="138"/>
      <c r="AP81" s="138"/>
      <c r="AQ81" s="138"/>
      <c r="AR81" s="138"/>
      <c r="AS81" s="138"/>
      <c r="AT81" s="138"/>
      <c r="AU81" s="138"/>
      <c r="AV81" s="138"/>
      <c r="AW81" s="138"/>
      <c r="AX81" s="138"/>
      <c r="AY81" s="138"/>
      <c r="AZ81" s="138"/>
      <c r="BA81" s="138"/>
      <c r="BB81" s="138"/>
      <c r="BC81" s="138"/>
      <c r="BD81" s="142">
        <v>1</v>
      </c>
    </row>
    <row r="82" spans="2:56" ht="21" customHeight="1" x14ac:dyDescent="0.25">
      <c r="B82" s="682"/>
      <c r="C82" s="250" t="str">
        <f>HYPERLINK("# c131"," 🔗 Cliquez")</f>
        <v xml:space="preserve"> 🔗 Cliquez</v>
      </c>
      <c r="D82" s="243" t="str">
        <f ca="1">_xlfn.FORMULATEXT(C82)</f>
        <v>=LIEN_HYPERTEXTE("# c131";" 🔗 Cliquez")</v>
      </c>
      <c r="E82" s="164"/>
      <c r="F82" s="164"/>
      <c r="G82" s="164"/>
      <c r="H82" s="169"/>
      <c r="I82" s="138"/>
      <c r="J82" s="251" t="s">
        <v>1571</v>
      </c>
      <c r="K82" s="138"/>
      <c r="L82" s="138"/>
      <c r="M82" s="138"/>
      <c r="N82" s="701"/>
      <c r="O82" s="703"/>
      <c r="P82" s="703"/>
      <c r="Q82" s="703"/>
      <c r="R82" s="703"/>
      <c r="S82" s="704"/>
      <c r="T82" s="138"/>
      <c r="U82" s="138"/>
      <c r="V82" s="138"/>
      <c r="W82" s="138"/>
      <c r="X82" s="138"/>
      <c r="Y82" s="138"/>
      <c r="Z82" s="138"/>
      <c r="AA82" s="138"/>
      <c r="AB82" s="138"/>
      <c r="AC82" s="138"/>
      <c r="AD82" s="138"/>
      <c r="AE82" s="138"/>
      <c r="AF82" s="138"/>
      <c r="AG82" s="138"/>
      <c r="AH82" s="138"/>
      <c r="AI82" s="138"/>
      <c r="AJ82" s="138"/>
      <c r="AK82" s="138"/>
      <c r="AL82" s="138"/>
      <c r="AM82" s="138"/>
      <c r="AN82" s="138"/>
      <c r="AO82" s="138"/>
      <c r="AP82" s="138"/>
      <c r="AQ82" s="138"/>
      <c r="AR82" s="138"/>
      <c r="AS82" s="138"/>
      <c r="AT82" s="138"/>
      <c r="AU82" s="138"/>
      <c r="AV82" s="138"/>
      <c r="AW82" s="138"/>
      <c r="AX82" s="138"/>
      <c r="AY82" s="138"/>
      <c r="AZ82" s="138"/>
      <c r="BA82" s="138"/>
      <c r="BB82" s="138"/>
      <c r="BC82" s="138"/>
      <c r="BD82" s="142">
        <v>1</v>
      </c>
    </row>
    <row r="83" spans="2:56" ht="21" customHeight="1" x14ac:dyDescent="0.25">
      <c r="B83" s="682"/>
      <c r="C83" s="164"/>
      <c r="D83" s="164"/>
      <c r="E83" s="164"/>
      <c r="F83" s="164"/>
      <c r="G83" s="164"/>
      <c r="H83" s="169"/>
      <c r="I83" s="138"/>
      <c r="J83" s="252" t="s">
        <v>1572</v>
      </c>
      <c r="K83" s="138"/>
      <c r="L83" s="138"/>
      <c r="M83" s="138"/>
      <c r="N83" s="701"/>
      <c r="O83" s="253">
        <v>11</v>
      </c>
      <c r="P83" s="253">
        <v>11</v>
      </c>
      <c r="Q83" s="253">
        <v>11</v>
      </c>
      <c r="R83" s="253">
        <v>11</v>
      </c>
      <c r="S83" s="254">
        <v>11</v>
      </c>
      <c r="T83" s="138"/>
      <c r="U83" s="138"/>
      <c r="V83" s="138"/>
      <c r="W83" s="138"/>
      <c r="X83" s="138"/>
      <c r="Y83" s="138"/>
      <c r="Z83" s="138"/>
      <c r="AA83" s="138"/>
      <c r="AB83" s="138"/>
      <c r="AC83" s="138"/>
      <c r="AD83" s="138"/>
      <c r="AE83" s="138"/>
      <c r="AF83" s="138"/>
      <c r="AG83" s="138"/>
      <c r="AH83" s="138"/>
      <c r="AI83" s="138"/>
      <c r="AJ83" s="138"/>
      <c r="AK83" s="138"/>
      <c r="AL83" s="138"/>
      <c r="AM83" s="138"/>
      <c r="AN83" s="138"/>
      <c r="AO83" s="138"/>
      <c r="AP83" s="138"/>
      <c r="AQ83" s="138"/>
      <c r="AR83" s="138"/>
      <c r="AS83" s="138"/>
      <c r="AT83" s="138"/>
      <c r="AU83" s="138"/>
      <c r="AV83" s="138"/>
      <c r="AW83" s="138"/>
      <c r="AX83" s="138"/>
      <c r="AY83" s="138"/>
      <c r="AZ83" s="138"/>
      <c r="BA83" s="138"/>
      <c r="BB83" s="138"/>
      <c r="BC83" s="138"/>
      <c r="BD83" s="142">
        <v>1</v>
      </c>
    </row>
    <row r="84" spans="2:56" ht="21" customHeight="1" thickBot="1" x14ac:dyDescent="0.3">
      <c r="B84" s="682"/>
      <c r="C84" s="174" t="s">
        <v>1573</v>
      </c>
      <c r="D84" s="164"/>
      <c r="E84" s="164"/>
      <c r="F84" s="164"/>
      <c r="G84" s="164"/>
      <c r="H84" s="169"/>
      <c r="I84" s="138"/>
      <c r="J84" s="255" t="s">
        <v>1574</v>
      </c>
      <c r="K84" s="138"/>
      <c r="L84" s="138"/>
      <c r="M84" s="138"/>
      <c r="N84" s="702"/>
      <c r="O84" s="217">
        <f t="shared" ref="O84:S84" ca="1" si="7">CELL("largeur",O84)</f>
        <v>14</v>
      </c>
      <c r="P84" s="217">
        <f t="shared" ca="1" si="7"/>
        <v>14</v>
      </c>
      <c r="Q84" s="217">
        <f t="shared" ca="1" si="7"/>
        <v>10</v>
      </c>
      <c r="R84" s="217">
        <f t="shared" ca="1" si="7"/>
        <v>10</v>
      </c>
      <c r="S84" s="218">
        <f t="shared" ca="1" si="7"/>
        <v>10</v>
      </c>
      <c r="T84" s="138"/>
      <c r="U84" s="138"/>
      <c r="V84" s="138"/>
      <c r="W84" s="138"/>
      <c r="X84" s="138"/>
      <c r="Y84" s="138"/>
      <c r="Z84" s="138"/>
      <c r="AA84" s="138"/>
      <c r="AB84" s="138"/>
      <c r="AC84" s="138"/>
      <c r="AD84" s="138"/>
      <c r="AE84" s="138"/>
      <c r="AF84" s="138"/>
      <c r="AG84" s="138"/>
      <c r="AH84" s="138"/>
      <c r="AI84" s="138"/>
      <c r="AJ84" s="138"/>
      <c r="AK84" s="138"/>
      <c r="AL84" s="138"/>
      <c r="AM84" s="138"/>
      <c r="AN84" s="138"/>
      <c r="AO84" s="138"/>
      <c r="AP84" s="138"/>
      <c r="AQ84" s="138"/>
      <c r="AR84" s="138"/>
      <c r="AS84" s="138"/>
      <c r="AT84" s="138"/>
      <c r="AU84" s="138"/>
      <c r="AV84" s="138"/>
      <c r="AW84" s="138"/>
      <c r="AX84" s="138"/>
      <c r="AY84" s="138"/>
      <c r="AZ84" s="138"/>
      <c r="BA84" s="138"/>
      <c r="BB84" s="138"/>
      <c r="BC84" s="138"/>
      <c r="BD84" s="142">
        <v>1</v>
      </c>
    </row>
    <row r="85" spans="2:56" ht="21" customHeight="1" x14ac:dyDescent="0.3">
      <c r="B85" s="682"/>
      <c r="C85" s="256" t="s">
        <v>1575</v>
      </c>
      <c r="D85" s="164"/>
      <c r="E85" s="164"/>
      <c r="F85" s="164"/>
      <c r="G85" s="164"/>
      <c r="H85" s="169"/>
      <c r="I85" s="138"/>
      <c r="J85" s="257" t="s">
        <v>1576</v>
      </c>
      <c r="K85" s="138"/>
      <c r="L85" s="138"/>
      <c r="M85" s="138"/>
      <c r="N85" s="138"/>
      <c r="O85" s="138"/>
      <c r="P85" s="138"/>
      <c r="Q85" s="138"/>
      <c r="R85" s="138"/>
      <c r="S85" s="138"/>
      <c r="T85" s="138"/>
      <c r="U85" s="138"/>
      <c r="V85" s="138"/>
      <c r="W85" s="138"/>
      <c r="X85" s="138"/>
      <c r="Y85" s="138"/>
      <c r="Z85" s="138"/>
      <c r="AA85" s="138"/>
      <c r="AB85" s="138"/>
      <c r="AC85" s="138"/>
      <c r="AD85" s="138"/>
      <c r="AE85" s="138"/>
      <c r="AF85" s="138"/>
      <c r="AG85" s="138"/>
      <c r="AH85" s="138"/>
      <c r="AI85" s="138"/>
      <c r="AJ85" s="138"/>
      <c r="AK85" s="138"/>
      <c r="AL85" s="138"/>
      <c r="AM85" s="138"/>
      <c r="AN85" s="138"/>
      <c r="AO85" s="138"/>
      <c r="AP85" s="138"/>
      <c r="AQ85" s="138"/>
      <c r="AR85" s="138"/>
      <c r="AS85" s="138"/>
      <c r="AT85" s="138"/>
      <c r="AU85" s="138"/>
      <c r="AV85" s="138"/>
      <c r="AW85" s="138"/>
      <c r="AX85" s="138"/>
      <c r="AY85" s="138"/>
      <c r="AZ85" s="138"/>
      <c r="BA85" s="138"/>
      <c r="BB85" s="138"/>
      <c r="BC85" s="138"/>
      <c r="BD85" s="142">
        <v>1</v>
      </c>
    </row>
    <row r="86" spans="2:56" ht="21" customHeight="1" x14ac:dyDescent="0.25">
      <c r="B86" s="682"/>
      <c r="C86" s="258"/>
      <c r="D86" s="164"/>
      <c r="E86" s="164"/>
      <c r="F86" s="164"/>
      <c r="G86" s="164"/>
      <c r="H86" s="169"/>
      <c r="I86" s="138"/>
      <c r="J86" s="259" t="s">
        <v>1577</v>
      </c>
      <c r="K86" s="138"/>
      <c r="L86" s="138"/>
      <c r="M86" s="138"/>
      <c r="N86" s="138"/>
      <c r="O86" s="138"/>
      <c r="P86" s="138"/>
      <c r="Q86" s="138"/>
      <c r="R86" s="138"/>
      <c r="S86" s="138"/>
      <c r="T86" s="138"/>
      <c r="U86" s="138"/>
      <c r="V86" s="138"/>
      <c r="W86" s="138"/>
      <c r="X86" s="138"/>
      <c r="Y86" s="138"/>
      <c r="Z86" s="138"/>
      <c r="AA86" s="138"/>
      <c r="AB86" s="138"/>
      <c r="AC86" s="138"/>
      <c r="AD86" s="138"/>
      <c r="AE86" s="138"/>
      <c r="AF86" s="138"/>
      <c r="AG86" s="138"/>
      <c r="AH86" s="138"/>
      <c r="AI86" s="138"/>
      <c r="AJ86" s="138"/>
      <c r="AK86" s="138"/>
      <c r="AL86" s="138"/>
      <c r="AM86" s="138"/>
      <c r="AN86" s="138"/>
      <c r="AO86" s="138"/>
      <c r="AP86" s="138"/>
      <c r="AQ86" s="138"/>
      <c r="AR86" s="138"/>
      <c r="AS86" s="138"/>
      <c r="AT86" s="138"/>
      <c r="AU86" s="138"/>
      <c r="AV86" s="138"/>
      <c r="AW86" s="138"/>
      <c r="AX86" s="138"/>
      <c r="AY86" s="138"/>
      <c r="AZ86" s="138"/>
      <c r="BA86" s="138"/>
      <c r="BB86" s="138"/>
      <c r="BC86" s="138"/>
      <c r="BD86" s="142">
        <v>1</v>
      </c>
    </row>
    <row r="87" spans="2:56" ht="21" customHeight="1" x14ac:dyDescent="0.25">
      <c r="B87" s="682"/>
      <c r="C87" s="260" t="s">
        <v>1578</v>
      </c>
      <c r="D87" s="164"/>
      <c r="E87" s="164"/>
      <c r="F87" s="164"/>
      <c r="G87" s="164"/>
      <c r="H87" s="169"/>
      <c r="I87" s="138"/>
      <c r="J87" s="261" t="s">
        <v>1579</v>
      </c>
      <c r="K87" s="138"/>
      <c r="L87" s="138"/>
      <c r="M87" s="138"/>
      <c r="N87" s="262" t="s">
        <v>1580</v>
      </c>
      <c r="O87" s="705" t="s">
        <v>1581</v>
      </c>
      <c r="P87" s="705"/>
      <c r="Q87" s="705"/>
      <c r="R87" s="705"/>
      <c r="S87" s="705"/>
      <c r="T87" s="705"/>
      <c r="U87" s="705"/>
      <c r="V87" s="138"/>
      <c r="W87" s="138"/>
      <c r="X87" s="138"/>
      <c r="Y87" s="138"/>
      <c r="Z87" s="138"/>
      <c r="AA87" s="138"/>
      <c r="AB87" s="138"/>
      <c r="AC87" s="138"/>
      <c r="AD87" s="138"/>
      <c r="AE87" s="138"/>
      <c r="AF87" s="138"/>
      <c r="AG87" s="138"/>
      <c r="AH87" s="138"/>
      <c r="AI87" s="138"/>
      <c r="AJ87" s="138"/>
      <c r="AK87" s="138"/>
      <c r="AL87" s="138"/>
      <c r="AM87" s="138"/>
      <c r="AN87" s="138"/>
      <c r="AO87" s="138"/>
      <c r="AP87" s="138"/>
      <c r="AQ87" s="138"/>
      <c r="AR87" s="138"/>
      <c r="AS87" s="138"/>
      <c r="AT87" s="138"/>
      <c r="AU87" s="138"/>
      <c r="AV87" s="138"/>
      <c r="AW87" s="138"/>
      <c r="AX87" s="138"/>
      <c r="AY87" s="138"/>
      <c r="AZ87" s="138"/>
      <c r="BA87" s="138"/>
      <c r="BB87" s="138"/>
      <c r="BC87" s="138"/>
      <c r="BD87" s="142">
        <v>1</v>
      </c>
    </row>
    <row r="88" spans="2:56" ht="21" customHeight="1" x14ac:dyDescent="0.25">
      <c r="B88" s="682"/>
      <c r="C88" s="164"/>
      <c r="D88" s="164"/>
      <c r="E88" s="164"/>
      <c r="F88" s="164"/>
      <c r="G88" s="164"/>
      <c r="H88" s="169"/>
      <c r="I88" s="138"/>
      <c r="J88" s="263" t="s">
        <v>1582</v>
      </c>
      <c r="K88" s="138"/>
      <c r="L88" s="138"/>
      <c r="M88" s="138"/>
      <c r="N88" s="262" t="s">
        <v>1580</v>
      </c>
      <c r="O88" s="705" t="s">
        <v>1583</v>
      </c>
      <c r="P88" s="705"/>
      <c r="Q88" s="705"/>
      <c r="R88" s="705"/>
      <c r="S88" s="705"/>
      <c r="T88" s="705"/>
      <c r="U88" s="705"/>
      <c r="V88" s="138"/>
      <c r="W88" s="138"/>
      <c r="X88" s="138"/>
      <c r="Y88" s="138"/>
      <c r="Z88" s="138"/>
      <c r="AA88" s="138"/>
      <c r="AB88" s="138"/>
      <c r="AC88" s="138"/>
      <c r="AD88" s="138"/>
      <c r="AE88" s="138"/>
      <c r="AF88" s="138"/>
      <c r="AG88" s="138"/>
      <c r="AH88" s="138"/>
      <c r="AI88" s="138"/>
      <c r="AJ88" s="138"/>
      <c r="AK88" s="138"/>
      <c r="AL88" s="138"/>
      <c r="AM88" s="138"/>
      <c r="AN88" s="138"/>
      <c r="AO88" s="138"/>
      <c r="AP88" s="138"/>
      <c r="AQ88" s="138"/>
      <c r="AR88" s="138"/>
      <c r="AS88" s="138"/>
      <c r="AT88" s="138"/>
      <c r="AU88" s="138"/>
      <c r="AV88" s="138"/>
      <c r="AW88" s="138"/>
      <c r="AX88" s="138"/>
      <c r="AY88" s="138"/>
      <c r="AZ88" s="138"/>
      <c r="BA88" s="138"/>
      <c r="BB88" s="138"/>
      <c r="BC88" s="138"/>
      <c r="BD88" s="142">
        <v>1</v>
      </c>
    </row>
    <row r="89" spans="2:56" ht="21" customHeight="1" x14ac:dyDescent="0.25">
      <c r="B89" s="682"/>
      <c r="C89" s="164" t="s">
        <v>1584</v>
      </c>
      <c r="D89" s="164" t="s">
        <v>1585</v>
      </c>
      <c r="E89" s="164"/>
      <c r="F89" s="164"/>
      <c r="G89" s="164"/>
      <c r="H89" s="169"/>
      <c r="I89" s="138"/>
      <c r="J89" s="264" t="s">
        <v>1586</v>
      </c>
      <c r="K89" s="138"/>
      <c r="L89" s="138"/>
      <c r="M89" s="138"/>
      <c r="N89" s="138"/>
      <c r="O89" s="138"/>
      <c r="P89" s="138"/>
      <c r="Q89" s="138"/>
      <c r="R89" s="138"/>
      <c r="S89" s="138"/>
      <c r="T89" s="138"/>
      <c r="U89" s="138"/>
      <c r="V89" s="138"/>
      <c r="W89" s="138"/>
      <c r="X89" s="138"/>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42">
        <v>1</v>
      </c>
    </row>
    <row r="90" spans="2:56" ht="21" customHeight="1" x14ac:dyDescent="0.25">
      <c r="B90" s="682"/>
      <c r="C90" s="164"/>
      <c r="D90" s="164"/>
      <c r="E90" s="164"/>
      <c r="F90" s="164"/>
      <c r="G90" s="164"/>
      <c r="H90" s="169"/>
      <c r="I90" s="138"/>
      <c r="J90" s="265" t="s">
        <v>1587</v>
      </c>
      <c r="K90" s="138"/>
      <c r="L90" s="138"/>
      <c r="M90" s="138"/>
      <c r="N90" s="138"/>
      <c r="O90" s="138"/>
      <c r="P90" s="138"/>
      <c r="Q90" s="138"/>
      <c r="R90" s="138"/>
      <c r="S90" s="138"/>
      <c r="T90" s="138"/>
      <c r="U90" s="138"/>
      <c r="V90" s="138"/>
      <c r="W90" s="138"/>
      <c r="X90" s="138"/>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42">
        <v>1</v>
      </c>
    </row>
    <row r="91" spans="2:56" ht="21" customHeight="1" x14ac:dyDescent="0.25">
      <c r="B91" s="682"/>
      <c r="C91" s="164" t="s">
        <v>1588</v>
      </c>
      <c r="D91" s="164"/>
      <c r="E91" s="164"/>
      <c r="F91" s="164"/>
      <c r="G91" s="164"/>
      <c r="H91" s="169"/>
      <c r="I91" s="138"/>
      <c r="J91" s="266" t="s">
        <v>1589</v>
      </c>
      <c r="K91" s="138"/>
      <c r="L91" s="138"/>
      <c r="M91" s="138"/>
      <c r="N91" s="138"/>
      <c r="O91" s="138"/>
      <c r="P91" s="138"/>
      <c r="Q91" s="138"/>
      <c r="R91" s="138"/>
      <c r="S91" s="138"/>
      <c r="T91" s="138"/>
      <c r="U91" s="138"/>
      <c r="V91" s="138"/>
      <c r="W91" s="138"/>
      <c r="X91" s="138"/>
      <c r="Y91" s="138"/>
      <c r="Z91" s="138"/>
      <c r="AA91" s="138"/>
      <c r="AB91" s="138"/>
      <c r="AC91" s="138"/>
      <c r="AD91" s="138"/>
      <c r="AE91" s="138"/>
      <c r="AF91" s="138"/>
      <c r="AG91" s="138"/>
      <c r="AH91" s="138"/>
      <c r="AI91" s="138"/>
      <c r="AJ91" s="138"/>
      <c r="AK91" s="138"/>
      <c r="AL91" s="138"/>
      <c r="AM91" s="138"/>
      <c r="AN91" s="138"/>
      <c r="AO91" s="138"/>
      <c r="AP91" s="138"/>
      <c r="AQ91" s="138"/>
      <c r="AR91" s="138"/>
      <c r="AS91" s="138"/>
      <c r="AT91" s="138"/>
      <c r="AU91" s="138"/>
      <c r="AV91" s="138"/>
      <c r="AW91" s="138"/>
      <c r="AX91" s="138"/>
      <c r="AY91" s="138"/>
      <c r="AZ91" s="138"/>
      <c r="BA91" s="138"/>
      <c r="BB91" s="138"/>
      <c r="BC91" s="138"/>
      <c r="BD91" s="142">
        <v>1</v>
      </c>
    </row>
    <row r="92" spans="2:56" ht="21" customHeight="1" x14ac:dyDescent="0.25">
      <c r="B92" s="682"/>
      <c r="C92" s="164"/>
      <c r="D92" s="267" t="s">
        <v>1590</v>
      </c>
      <c r="E92" s="164"/>
      <c r="F92" s="267" t="s">
        <v>1591</v>
      </c>
      <c r="G92" s="164"/>
      <c r="H92" s="169" t="s">
        <v>1592</v>
      </c>
      <c r="I92" s="138"/>
      <c r="J92" s="268" t="s">
        <v>1593</v>
      </c>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42">
        <v>1</v>
      </c>
    </row>
    <row r="93" spans="2:56" ht="21" customHeight="1" x14ac:dyDescent="0.25">
      <c r="B93" s="682"/>
      <c r="C93" s="164" t="s">
        <v>1594</v>
      </c>
      <c r="D93" s="164"/>
      <c r="E93" s="164"/>
      <c r="F93" s="164"/>
      <c r="G93" s="164"/>
      <c r="H93" s="169"/>
      <c r="I93" s="138"/>
      <c r="J93" s="269" t="s">
        <v>1595</v>
      </c>
      <c r="K93" s="138"/>
      <c r="L93" s="138"/>
      <c r="M93" s="138"/>
      <c r="N93" s="138"/>
      <c r="O93" s="138"/>
      <c r="P93" s="138"/>
      <c r="Q93" s="138"/>
      <c r="R93" s="138"/>
      <c r="S93" s="138"/>
      <c r="T93" s="138"/>
      <c r="U93" s="138"/>
      <c r="V93" s="138"/>
      <c r="W93" s="138"/>
      <c r="X93" s="138"/>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42">
        <v>1</v>
      </c>
    </row>
    <row r="94" spans="2:56" ht="21" customHeight="1" x14ac:dyDescent="0.25">
      <c r="B94" s="682"/>
      <c r="C94" s="164"/>
      <c r="D94" s="267" t="s">
        <v>1596</v>
      </c>
      <c r="E94" s="164"/>
      <c r="F94" s="267" t="s">
        <v>1597</v>
      </c>
      <c r="G94" s="164"/>
      <c r="H94" s="169"/>
      <c r="I94" s="138"/>
      <c r="J94" s="270" t="s">
        <v>1598</v>
      </c>
      <c r="K94" s="138"/>
      <c r="L94" s="138"/>
      <c r="M94" s="138"/>
      <c r="N94" s="138"/>
      <c r="O94" s="138"/>
      <c r="P94" s="138"/>
      <c r="Q94" s="138"/>
      <c r="R94" s="138"/>
      <c r="S94" s="138"/>
      <c r="T94" s="138"/>
      <c r="U94" s="138"/>
      <c r="V94" s="138"/>
      <c r="W94" s="138"/>
      <c r="X94" s="138"/>
      <c r="Y94" s="138"/>
      <c r="Z94" s="138"/>
      <c r="AA94" s="138"/>
      <c r="AB94" s="138"/>
      <c r="AC94" s="138"/>
      <c r="AD94" s="138"/>
      <c r="AE94" s="138"/>
      <c r="AF94" s="138"/>
      <c r="AG94" s="138"/>
      <c r="AH94" s="138"/>
      <c r="AI94" s="138"/>
      <c r="AJ94" s="138"/>
      <c r="AK94" s="138"/>
      <c r="AL94" s="138"/>
      <c r="AM94" s="138"/>
      <c r="AN94" s="138"/>
      <c r="AO94" s="138"/>
      <c r="AP94" s="138"/>
      <c r="AQ94" s="138"/>
      <c r="AR94" s="138"/>
      <c r="AS94" s="138"/>
      <c r="AT94" s="138"/>
      <c r="AU94" s="138"/>
      <c r="AV94" s="138"/>
      <c r="AW94" s="138"/>
      <c r="AX94" s="138"/>
      <c r="AY94" s="138"/>
      <c r="AZ94" s="138"/>
      <c r="BA94" s="138"/>
      <c r="BB94" s="138"/>
      <c r="BC94" s="138"/>
      <c r="BD94" s="142">
        <v>1</v>
      </c>
    </row>
    <row r="95" spans="2:56" ht="21" customHeight="1" x14ac:dyDescent="0.25">
      <c r="B95" s="682"/>
      <c r="C95" s="164"/>
      <c r="D95" s="267"/>
      <c r="E95" s="164"/>
      <c r="F95" s="267"/>
      <c r="G95" s="164"/>
      <c r="H95" s="169"/>
      <c r="I95" s="138"/>
      <c r="J95" s="271" t="s">
        <v>1599</v>
      </c>
      <c r="K95" s="138"/>
      <c r="L95" s="138"/>
      <c r="M95" s="138"/>
      <c r="N95" s="138"/>
      <c r="O95" s="138"/>
      <c r="P95" s="138"/>
      <c r="Q95" s="138"/>
      <c r="R95" s="138"/>
      <c r="S95" s="138"/>
      <c r="T95" s="138"/>
      <c r="U95" s="138"/>
      <c r="V95" s="138"/>
      <c r="W95" s="138"/>
      <c r="X95" s="138"/>
      <c r="Y95" s="138"/>
      <c r="Z95" s="138"/>
      <c r="AA95" s="138"/>
      <c r="AB95" s="138"/>
      <c r="AC95" s="138"/>
      <c r="AD95" s="138"/>
      <c r="AE95" s="138"/>
      <c r="AF95" s="138"/>
      <c r="AG95" s="138"/>
      <c r="AH95" s="138"/>
      <c r="AI95" s="138"/>
      <c r="AJ95" s="138"/>
      <c r="AK95" s="138"/>
      <c r="AL95" s="138"/>
      <c r="AM95" s="138"/>
      <c r="AN95" s="138"/>
      <c r="AO95" s="138"/>
      <c r="AP95" s="138"/>
      <c r="AQ95" s="138"/>
      <c r="AR95" s="138"/>
      <c r="AS95" s="138"/>
      <c r="AT95" s="138"/>
      <c r="AU95" s="138"/>
      <c r="AV95" s="138"/>
      <c r="AW95" s="138"/>
      <c r="AX95" s="138"/>
      <c r="AY95" s="138"/>
      <c r="AZ95" s="138"/>
      <c r="BA95" s="138"/>
      <c r="BB95" s="138"/>
      <c r="BC95" s="138"/>
      <c r="BD95" s="142">
        <v>1</v>
      </c>
    </row>
    <row r="96" spans="2:56" ht="21" customHeight="1" x14ac:dyDescent="0.25">
      <c r="B96" s="682"/>
      <c r="C96" s="164"/>
      <c r="D96" s="267"/>
      <c r="E96" s="214" t="s">
        <v>1600</v>
      </c>
      <c r="F96" s="267" t="s">
        <v>1601</v>
      </c>
      <c r="G96" s="164"/>
      <c r="H96" s="169"/>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42">
        <v>1</v>
      </c>
    </row>
    <row r="97" spans="1:56" ht="21" customHeight="1" x14ac:dyDescent="0.25">
      <c r="B97" s="682"/>
      <c r="C97" s="164"/>
      <c r="D97" s="267"/>
      <c r="E97" s="164"/>
      <c r="F97" s="267"/>
      <c r="G97" s="164"/>
      <c r="H97" s="169"/>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42">
        <v>1</v>
      </c>
    </row>
    <row r="98" spans="1:56" ht="21" customHeight="1" x14ac:dyDescent="0.25">
      <c r="B98" s="682"/>
      <c r="C98" s="164" t="s">
        <v>1602</v>
      </c>
      <c r="D98" s="267"/>
      <c r="E98" s="164"/>
      <c r="F98" s="267"/>
      <c r="G98" s="164"/>
      <c r="H98" s="169"/>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c r="AQ98" s="138"/>
      <c r="AR98" s="138"/>
      <c r="AS98" s="138"/>
      <c r="AT98" s="138"/>
      <c r="AU98" s="138"/>
      <c r="AV98" s="138"/>
      <c r="AW98" s="138"/>
      <c r="AX98" s="138"/>
      <c r="AY98" s="138"/>
      <c r="AZ98" s="138"/>
      <c r="BA98" s="138"/>
      <c r="BB98" s="138"/>
      <c r="BC98" s="138"/>
      <c r="BD98" s="142">
        <v>1</v>
      </c>
    </row>
    <row r="99" spans="1:56" ht="21" customHeight="1" x14ac:dyDescent="0.25">
      <c r="B99" s="682"/>
      <c r="C99" s="164"/>
      <c r="D99" s="267" t="s">
        <v>1603</v>
      </c>
      <c r="E99" s="164"/>
      <c r="F99" s="267"/>
      <c r="G99" s="164"/>
      <c r="H99" s="169" t="s">
        <v>1592</v>
      </c>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c r="AQ99" s="138"/>
      <c r="AR99" s="138"/>
      <c r="AS99" s="138"/>
      <c r="AT99" s="138"/>
      <c r="AU99" s="138"/>
      <c r="AV99" s="138"/>
      <c r="AW99" s="138"/>
      <c r="AX99" s="138"/>
      <c r="AY99" s="138"/>
      <c r="AZ99" s="138"/>
      <c r="BA99" s="138"/>
      <c r="BB99" s="138"/>
      <c r="BC99" s="138"/>
      <c r="BD99" s="142">
        <v>1</v>
      </c>
    </row>
    <row r="100" spans="1:56" ht="21" customHeight="1" thickBot="1" x14ac:dyDescent="0.3">
      <c r="B100" s="683"/>
      <c r="C100" s="272"/>
      <c r="D100" s="272"/>
      <c r="E100" s="272"/>
      <c r="F100" s="272"/>
      <c r="G100" s="272"/>
      <c r="H100" s="273"/>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42">
        <v>1</v>
      </c>
    </row>
    <row r="101" spans="1:56" ht="21" customHeight="1" x14ac:dyDescent="0.6">
      <c r="A101" s="138">
        <v>1</v>
      </c>
      <c r="B101" s="138"/>
      <c r="C101" s="155"/>
      <c r="D101" s="155"/>
      <c r="E101" s="155"/>
      <c r="F101" s="155"/>
      <c r="G101" s="155"/>
      <c r="H101" s="274"/>
      <c r="I101" s="274"/>
      <c r="J101" s="275" t="s">
        <v>1604</v>
      </c>
      <c r="K101" s="138"/>
      <c r="L101" s="138"/>
      <c r="M101" s="138"/>
      <c r="N101" s="138"/>
      <c r="O101" s="276" t="s">
        <v>1605</v>
      </c>
      <c r="P101" s="219"/>
      <c r="Q101" s="219"/>
      <c r="R101" s="138"/>
      <c r="S101" s="138">
        <v>1</v>
      </c>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42">
        <v>1</v>
      </c>
    </row>
    <row r="102" spans="1:56" ht="21" customHeight="1" x14ac:dyDescent="0.25">
      <c r="A102" s="138">
        <v>1</v>
      </c>
      <c r="B102" s="138"/>
      <c r="C102" s="277" t="s">
        <v>1606</v>
      </c>
      <c r="D102" s="155"/>
      <c r="E102" s="155"/>
      <c r="F102" s="155"/>
      <c r="G102" s="155"/>
      <c r="H102" s="155"/>
      <c r="I102" s="155"/>
      <c r="J102" s="275" t="s">
        <v>1607</v>
      </c>
      <c r="K102" s="138"/>
      <c r="L102" s="138"/>
      <c r="M102" s="138"/>
      <c r="N102" s="138"/>
      <c r="O102" s="706" t="s">
        <v>1608</v>
      </c>
      <c r="P102" s="707" t="s">
        <v>1609</v>
      </c>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8"/>
      <c r="AW102" s="138"/>
      <c r="AX102" s="138"/>
      <c r="AY102" s="138"/>
      <c r="AZ102" s="138"/>
      <c r="BA102" s="138"/>
      <c r="BB102" s="138"/>
      <c r="BC102" s="138"/>
      <c r="BD102" s="142">
        <v>1</v>
      </c>
    </row>
    <row r="103" spans="1:56" ht="21" customHeight="1" x14ac:dyDescent="0.25">
      <c r="A103" s="138">
        <v>1</v>
      </c>
      <c r="B103" s="138"/>
      <c r="C103" s="155" t="s">
        <v>1610</v>
      </c>
      <c r="D103" s="155"/>
      <c r="E103" s="155"/>
      <c r="F103" s="155"/>
      <c r="G103" s="155"/>
      <c r="H103" s="278" t="s">
        <v>1611</v>
      </c>
      <c r="I103" s="279">
        <f>IF(H104=D130,E113/(100-F114)*100)</f>
        <v>2.5</v>
      </c>
      <c r="J103" s="243" t="str">
        <f ca="1">_xlfn.FORMULATEXT(I103)</f>
        <v>=SI(H104=D130;E113/(100-F114)*100)</v>
      </c>
      <c r="K103" s="174"/>
      <c r="L103" s="138">
        <v>1</v>
      </c>
      <c r="M103" s="138">
        <v>1</v>
      </c>
      <c r="N103" s="138"/>
      <c r="O103" s="706"/>
      <c r="P103" s="707"/>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8"/>
      <c r="AW103" s="138"/>
      <c r="AX103" s="138"/>
      <c r="AY103" s="138"/>
      <c r="AZ103" s="138"/>
      <c r="BA103" s="138"/>
      <c r="BB103" s="138"/>
      <c r="BC103" s="138"/>
      <c r="BD103" s="142">
        <v>1</v>
      </c>
    </row>
    <row r="104" spans="1:56" ht="21" customHeight="1" x14ac:dyDescent="0.25">
      <c r="A104" s="138">
        <v>1</v>
      </c>
      <c r="B104" s="138"/>
      <c r="C104" s="155" t="s">
        <v>1612</v>
      </c>
      <c r="D104" s="155"/>
      <c r="E104" s="155"/>
      <c r="F104" s="155"/>
      <c r="G104" s="155"/>
      <c r="H104" s="280" t="s">
        <v>1613</v>
      </c>
      <c r="I104" s="279">
        <f>IF(H113=D130,E113-(E113*F114%))</f>
        <v>0.625</v>
      </c>
      <c r="J104" s="243" t="str">
        <f ca="1">_xlfn.FORMULATEXT(I104)</f>
        <v>=SI(H113=D130;E113-(E113*F114%))</v>
      </c>
      <c r="K104" s="174"/>
      <c r="L104" s="138">
        <v>1</v>
      </c>
      <c r="M104" s="138">
        <v>1</v>
      </c>
      <c r="N104" s="138"/>
      <c r="O104" s="138">
        <v>1</v>
      </c>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8"/>
      <c r="AW104" s="138"/>
      <c r="AX104" s="138"/>
      <c r="AY104" s="138"/>
      <c r="AZ104" s="138"/>
      <c r="BA104" s="138"/>
      <c r="BB104" s="138"/>
      <c r="BC104" s="138"/>
      <c r="BD104" s="142">
        <v>1</v>
      </c>
    </row>
    <row r="105" spans="1:56" ht="21" customHeight="1" thickBot="1" x14ac:dyDescent="0.3">
      <c r="A105" s="138">
        <v>1</v>
      </c>
      <c r="B105" s="138"/>
      <c r="C105" s="138">
        <v>1</v>
      </c>
      <c r="D105" s="138">
        <v>1</v>
      </c>
      <c r="E105" s="138">
        <v>1</v>
      </c>
      <c r="F105" s="138">
        <v>1</v>
      </c>
      <c r="G105" s="138">
        <v>1</v>
      </c>
      <c r="H105" s="138">
        <v>1</v>
      </c>
      <c r="I105" s="138">
        <v>1</v>
      </c>
      <c r="J105" s="281"/>
      <c r="K105" s="138"/>
      <c r="L105" s="138">
        <v>1</v>
      </c>
      <c r="M105" s="138">
        <v>1</v>
      </c>
      <c r="N105" s="138"/>
      <c r="O105" s="708" t="s">
        <v>1614</v>
      </c>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8"/>
      <c r="AY105" s="138"/>
      <c r="AZ105" s="138"/>
      <c r="BA105" s="138"/>
      <c r="BB105" s="138"/>
      <c r="BC105" s="138"/>
      <c r="BD105" s="142">
        <v>1</v>
      </c>
    </row>
    <row r="106" spans="1:56" ht="21" customHeight="1" x14ac:dyDescent="0.25">
      <c r="A106" s="138">
        <v>1</v>
      </c>
      <c r="B106" s="678" t="s">
        <v>1505</v>
      </c>
      <c r="C106" s="692" t="s">
        <v>1615</v>
      </c>
      <c r="D106" s="692"/>
      <c r="E106" s="692"/>
      <c r="F106" s="692"/>
      <c r="G106" s="282"/>
      <c r="H106" s="283" t="str">
        <f>E114</f>
        <v>❻ %  de PERTE &gt;</v>
      </c>
      <c r="I106" s="284" t="str">
        <f>_xlfn.UNICHAR(128269)&amp;"Cliquez sur les loupes"</f>
        <v>🔍Cliquez sur les loupes</v>
      </c>
      <c r="J106" s="219"/>
      <c r="K106" s="285" t="s">
        <v>1525</v>
      </c>
      <c r="L106" s="174"/>
      <c r="M106" s="174"/>
      <c r="N106" s="174"/>
      <c r="O106" s="708"/>
      <c r="P106" s="138"/>
      <c r="Q106" s="138"/>
      <c r="R106" s="138"/>
      <c r="S106" s="138"/>
      <c r="T106" s="138"/>
      <c r="U106" s="138"/>
      <c r="V106" s="138"/>
      <c r="W106" s="138"/>
      <c r="X106" s="138"/>
      <c r="Y106" s="138"/>
      <c r="Z106" s="138"/>
      <c r="AA106" s="138"/>
      <c r="AB106" s="138"/>
      <c r="AC106" s="138"/>
      <c r="AD106" s="138"/>
      <c r="AE106" s="138"/>
      <c r="AF106" s="138"/>
      <c r="AG106" s="138"/>
      <c r="AH106" s="138"/>
      <c r="AI106" s="138"/>
      <c r="AJ106" s="138"/>
      <c r="AK106" s="138"/>
      <c r="AL106" s="138"/>
      <c r="AM106" s="138"/>
      <c r="AN106" s="138"/>
      <c r="AO106" s="138"/>
      <c r="AP106" s="138"/>
      <c r="AQ106" s="138"/>
      <c r="AR106" s="138"/>
      <c r="AS106" s="138"/>
      <c r="AT106" s="138"/>
      <c r="AU106" s="138"/>
      <c r="AV106" s="138"/>
      <c r="AW106" s="138"/>
      <c r="AX106" s="138"/>
      <c r="AY106" s="138"/>
      <c r="AZ106" s="138"/>
      <c r="BA106" s="138"/>
      <c r="BB106" s="138"/>
      <c r="BC106" s="138"/>
      <c r="BD106" s="142">
        <v>1</v>
      </c>
    </row>
    <row r="107" spans="1:56" ht="21" customHeight="1" x14ac:dyDescent="0.25">
      <c r="A107" s="138">
        <v>1</v>
      </c>
      <c r="B107" s="679"/>
      <c r="C107" s="286"/>
      <c r="D107" s="286"/>
      <c r="E107" s="287"/>
      <c r="F107" s="288" t="s">
        <v>1616</v>
      </c>
      <c r="G107" s="289" t="str">
        <f>IF(F113=D129,"CRU- Brut ou à cuire","CUIT - Net à servir")</f>
        <v>CRU- Brut ou à cuire</v>
      </c>
      <c r="H107" s="290"/>
      <c r="I107" s="291" t="str">
        <f>HYPERLINK("#"&amp;ADDRESS(ROW(G107),COLUMN(G107),4),_xlfn.UNICHAR(128269)&amp;"cellule "&amp;ADDRESS(ROW(G107),COLUMN(G107),4))</f>
        <v>🔍cellule G107</v>
      </c>
      <c r="J107" s="292" t="str">
        <f>G107</f>
        <v>CRU- Brut ou à cuire</v>
      </c>
      <c r="K107" s="243" t="str">
        <f ca="1">_xlfn.FORMULATEXT(G107)</f>
        <v>=SI(F113=D129;"CRU- Brut ou à cuire";"CUIT - Net à servir")</v>
      </c>
      <c r="L107" s="174"/>
      <c r="M107" s="174"/>
      <c r="N107" s="174"/>
      <c r="O107" s="138"/>
      <c r="P107" s="138"/>
      <c r="Q107" s="138"/>
      <c r="R107" s="138"/>
      <c r="S107" s="138"/>
      <c r="T107" s="138"/>
      <c r="U107" s="138"/>
      <c r="V107" s="138"/>
      <c r="W107" s="138"/>
      <c r="X107" s="138"/>
      <c r="Y107" s="138"/>
      <c r="Z107" s="138"/>
      <c r="AA107" s="138"/>
      <c r="AB107" s="138"/>
      <c r="AC107" s="138"/>
      <c r="AD107" s="138"/>
      <c r="AE107" s="138"/>
      <c r="AF107" s="138"/>
      <c r="AG107" s="138"/>
      <c r="AH107" s="138"/>
      <c r="AI107" s="138"/>
      <c r="AJ107" s="138"/>
      <c r="AK107" s="138"/>
      <c r="AL107" s="138"/>
      <c r="AM107" s="138"/>
      <c r="AN107" s="138"/>
      <c r="AO107" s="138"/>
      <c r="AP107" s="138"/>
      <c r="AQ107" s="138"/>
      <c r="AR107" s="138"/>
      <c r="AS107" s="138"/>
      <c r="AT107" s="138"/>
      <c r="AU107" s="138"/>
      <c r="AV107" s="138"/>
      <c r="AW107" s="138"/>
      <c r="AX107" s="138"/>
      <c r="AY107" s="138"/>
      <c r="AZ107" s="138"/>
      <c r="BA107" s="138"/>
      <c r="BB107" s="138"/>
      <c r="BC107" s="138"/>
      <c r="BD107" s="142">
        <v>1</v>
      </c>
    </row>
    <row r="108" spans="1:56" ht="21" customHeight="1" x14ac:dyDescent="0.25">
      <c r="A108" s="138">
        <v>1</v>
      </c>
      <c r="B108" s="710">
        <v>3</v>
      </c>
      <c r="C108" s="712" t="str">
        <f>D110</f>
        <v>Sautés en morceaux service au poids</v>
      </c>
      <c r="D108" s="712"/>
      <c r="E108" s="712"/>
      <c r="F108" s="712"/>
      <c r="G108" s="712"/>
      <c r="H108" s="713"/>
      <c r="I108" s="291" t="str">
        <f>HYPERLINK("#"&amp;ADDRESS(ROW(E109),COLUMN(E109),4),_xlfn.UNICHAR(128269)&amp;"cellule "&amp;ADDRESS(ROW(E109),COLUMN(E109),4))</f>
        <v>🔍cellule E109</v>
      </c>
      <c r="J108" s="293">
        <f>E109</f>
        <v>46</v>
      </c>
      <c r="K108" s="243" t="str">
        <f ca="1">_xlfn.FORMULATEXT(E109)</f>
        <v>=ENT(E119/E113)</v>
      </c>
      <c r="L108" s="174"/>
      <c r="M108" s="174"/>
      <c r="N108" s="174"/>
      <c r="O108" s="138"/>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8"/>
      <c r="AZ108" s="138"/>
      <c r="BA108" s="138"/>
      <c r="BB108" s="138"/>
      <c r="BC108" s="138"/>
      <c r="BD108" s="142">
        <v>1</v>
      </c>
    </row>
    <row r="109" spans="1:56" ht="21" customHeight="1" x14ac:dyDescent="0.25">
      <c r="A109" s="138">
        <v>1</v>
      </c>
      <c r="B109" s="710"/>
      <c r="C109" s="294"/>
      <c r="D109" s="295" t="s">
        <v>1617</v>
      </c>
      <c r="E109" s="296">
        <f>INT(E119/E113)</f>
        <v>46</v>
      </c>
      <c r="F109" s="297">
        <f>IF(E109=0,0,IF(E120=0,0,E113))</f>
        <v>1.25</v>
      </c>
      <c r="G109" s="298" t="str">
        <f>IF(F109*E109=0,"1 de",IF(E119=0,0,IF(E113=0,0,IF(F109*E109=E119,"",IF(H109&gt;0,"Plus 1 de")))))</f>
        <v>Plus 1 de</v>
      </c>
      <c r="H109" s="299">
        <f>IF(E113=0,0,IF(F109*E109=E119,"",MOD(E119,E113)))</f>
        <v>0.10000000000000142</v>
      </c>
      <c r="I109" s="291" t="str">
        <f>HYPERLINK("#"&amp;ADDRESS(ROW(F109),COLUMN(F109),4),_xlfn.UNICHAR(128269)&amp;"cellule "&amp;ADDRESS(ROW(F109),COLUMN(F109),4))</f>
        <v>🔍cellule F109</v>
      </c>
      <c r="J109" s="300">
        <f>F109</f>
        <v>1.25</v>
      </c>
      <c r="K109" s="243" t="str">
        <f ca="1">_xlfn.FORMULATEXT(F109)</f>
        <v>=SI(E109=0;0;SI(E120=0;0;E113))</v>
      </c>
      <c r="L109" s="174"/>
      <c r="M109" s="174"/>
      <c r="N109" s="174"/>
      <c r="O109" s="174"/>
      <c r="P109" s="174"/>
      <c r="Q109" s="138"/>
      <c r="R109" s="138"/>
      <c r="S109" s="138"/>
      <c r="T109" s="138"/>
      <c r="U109" s="138"/>
      <c r="V109" s="138"/>
      <c r="W109" s="138"/>
      <c r="X109" s="138"/>
      <c r="Y109" s="138"/>
      <c r="Z109" s="138"/>
      <c r="AA109" s="138"/>
      <c r="AB109" s="138"/>
      <c r="AC109" s="138"/>
      <c r="AD109" s="138"/>
      <c r="AE109" s="138"/>
      <c r="AF109" s="138"/>
      <c r="AG109" s="138"/>
      <c r="AH109" s="138"/>
      <c r="AI109" s="138"/>
      <c r="AJ109" s="138"/>
      <c r="AK109" s="138"/>
      <c r="AL109" s="138"/>
      <c r="AM109" s="138"/>
      <c r="AN109" s="138"/>
      <c r="AO109" s="138"/>
      <c r="AP109" s="138"/>
      <c r="AQ109" s="138"/>
      <c r="AR109" s="138"/>
      <c r="AS109" s="138"/>
      <c r="AT109" s="138"/>
      <c r="AU109" s="138"/>
      <c r="AV109" s="138"/>
      <c r="AW109" s="138"/>
      <c r="AX109" s="138"/>
      <c r="AY109" s="138"/>
      <c r="AZ109" s="138"/>
      <c r="BA109" s="138"/>
      <c r="BB109" s="138"/>
      <c r="BC109" s="138"/>
      <c r="BD109" s="142">
        <v>1</v>
      </c>
    </row>
    <row r="110" spans="1:56" ht="21" customHeight="1" x14ac:dyDescent="0.25">
      <c r="A110" s="138">
        <v>1</v>
      </c>
      <c r="B110" s="710"/>
      <c r="C110" s="301" t="s">
        <v>1618</v>
      </c>
      <c r="D110" s="302" t="s">
        <v>1619</v>
      </c>
      <c r="E110" s="303"/>
      <c r="F110" s="174"/>
      <c r="G110" s="174"/>
      <c r="H110" s="304"/>
      <c r="I110" s="291" t="str">
        <f>HYPERLINK("#"&amp;ADDRESS(ROW(G109),COLUMN(G109),4),_xlfn.UNICHAR(128269)&amp;"cellule "&amp;ADDRESS(ROW(G109),COLUMN(G109),4))</f>
        <v>🔍cellule G109</v>
      </c>
      <c r="J110" s="305" t="str">
        <f>HYPERLINK("# G31",G109)</f>
        <v>Plus 1 de</v>
      </c>
      <c r="K110" s="243" t="str">
        <f ca="1">_xlfn.FORMULATEXT(G109)</f>
        <v>=SI(F109*E109=0;"1 de";SI(E119=0;0;SI(E113=0;0;SI(F109*E109=E119;"";SI(H109&gt;0;"Plus 1 de")))))</v>
      </c>
      <c r="L110" s="174"/>
      <c r="M110" s="174"/>
      <c r="N110" s="174"/>
      <c r="O110" s="174"/>
      <c r="P110" s="174"/>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38"/>
      <c r="AO110" s="138"/>
      <c r="AP110" s="138"/>
      <c r="AQ110" s="138"/>
      <c r="AR110" s="138"/>
      <c r="AS110" s="138"/>
      <c r="AT110" s="138"/>
      <c r="AU110" s="138"/>
      <c r="AV110" s="138"/>
      <c r="AW110" s="138"/>
      <c r="AX110" s="138"/>
      <c r="AY110" s="138"/>
      <c r="AZ110" s="138"/>
      <c r="BA110" s="138"/>
      <c r="BB110" s="138"/>
      <c r="BC110" s="138"/>
      <c r="BD110" s="142">
        <v>1</v>
      </c>
    </row>
    <row r="111" spans="1:56" ht="21" customHeight="1" x14ac:dyDescent="0.25">
      <c r="A111" s="138">
        <v>1</v>
      </c>
      <c r="B111" s="710"/>
      <c r="C111" s="174"/>
      <c r="D111" s="174"/>
      <c r="E111" s="306" t="s">
        <v>1620</v>
      </c>
      <c r="F111" s="714" t="s">
        <v>1621</v>
      </c>
      <c r="G111" s="714"/>
      <c r="H111" s="715"/>
      <c r="I111" s="291" t="str">
        <f>HYPERLINK("#"&amp;ADDRESS(ROW(H109),COLUMN(H109),4),_xlfn.UNICHAR(128269)&amp;"cellule "&amp;ADDRESS(ROW(H109),COLUMN(H109),4))</f>
        <v>🔍cellule H109</v>
      </c>
      <c r="J111" s="307">
        <f>H109</f>
        <v>0.10000000000000142</v>
      </c>
      <c r="K111" s="243" t="str">
        <f ca="1">_xlfn.FORMULATEXT(H109)</f>
        <v>=SI(E113=0;0;SI(F109*E109=E119;"";MOD(E119;E113)))</v>
      </c>
      <c r="L111" s="174"/>
      <c r="M111" s="174"/>
      <c r="N111" s="174"/>
      <c r="O111" s="174"/>
      <c r="P111" s="174"/>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138"/>
      <c r="BA111" s="138"/>
      <c r="BB111" s="138"/>
      <c r="BC111" s="138"/>
      <c r="BD111" s="142">
        <v>1</v>
      </c>
    </row>
    <row r="112" spans="1:56" ht="21" customHeight="1" x14ac:dyDescent="0.25">
      <c r="A112" s="138">
        <v>1</v>
      </c>
      <c r="B112" s="710"/>
      <c r="C112" s="174"/>
      <c r="D112" s="308"/>
      <c r="E112" s="309"/>
      <c r="F112" s="310" t="s">
        <v>1622</v>
      </c>
      <c r="G112" s="308"/>
      <c r="H112" s="304"/>
      <c r="I112" s="164"/>
      <c r="J112" s="311"/>
      <c r="K112" s="174"/>
      <c r="L112" s="174"/>
      <c r="M112" s="174"/>
      <c r="N112" s="174"/>
      <c r="O112" s="174"/>
      <c r="P112" s="174"/>
      <c r="Q112" s="138"/>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138"/>
      <c r="AM112" s="138"/>
      <c r="AN112" s="138"/>
      <c r="AO112" s="138"/>
      <c r="AP112" s="138"/>
      <c r="AQ112" s="138"/>
      <c r="AR112" s="138"/>
      <c r="AS112" s="138"/>
      <c r="AT112" s="138"/>
      <c r="AU112" s="138"/>
      <c r="AV112" s="138"/>
      <c r="AW112" s="138"/>
      <c r="AX112" s="138"/>
      <c r="AY112" s="138"/>
      <c r="AZ112" s="138"/>
      <c r="BA112" s="138"/>
      <c r="BB112" s="138"/>
      <c r="BC112" s="138"/>
      <c r="BD112" s="142">
        <v>1</v>
      </c>
    </row>
    <row r="113" spans="1:56" ht="21" customHeight="1" x14ac:dyDescent="0.25">
      <c r="A113" s="138">
        <v>1</v>
      </c>
      <c r="B113" s="710"/>
      <c r="C113" s="312"/>
      <c r="D113" s="313" t="s">
        <v>1623</v>
      </c>
      <c r="E113" s="314">
        <v>1.25</v>
      </c>
      <c r="F113" s="315" t="s">
        <v>1611</v>
      </c>
      <c r="G113" s="316">
        <f>IF(F113=D129,E113-(E113*F114%),IF(F113=D130,E113/(100-F114)*100))</f>
        <v>0.625</v>
      </c>
      <c r="H113" s="317" t="str">
        <f>H116</f>
        <v>❺ Kg cuit</v>
      </c>
      <c r="I113" s="291" t="str">
        <f>HYPERLINK("#"&amp;ADDRESS(ROW(G113),COLUMN(G113),4),_xlfn.UNICHAR(128269)&amp;"cellule "&amp;ADDRESS(ROW(G113),COLUMN(G113),4))</f>
        <v>🔍cellule G113</v>
      </c>
      <c r="J113" s="279">
        <f>G113</f>
        <v>0.625</v>
      </c>
      <c r="K113" s="243" t="str">
        <f ca="1">_xlfn.FORMULATEXT(G113)</f>
        <v>=SI(F113=D129;E113-(E113*F114%);SI(F113=D130;E113/(100-F114)*100))</v>
      </c>
      <c r="L113" s="174"/>
      <c r="M113" s="174"/>
      <c r="N113" s="174"/>
      <c r="O113" s="174"/>
      <c r="P113" s="174"/>
      <c r="Q113" s="138"/>
      <c r="R113" s="138"/>
      <c r="S113" s="138"/>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42">
        <v>1</v>
      </c>
    </row>
    <row r="114" spans="1:56" ht="21" customHeight="1" x14ac:dyDescent="0.25">
      <c r="A114" s="138">
        <v>1</v>
      </c>
      <c r="B114" s="710"/>
      <c r="C114" s="174"/>
      <c r="D114" s="219"/>
      <c r="E114" s="318" t="str">
        <f>IF(F116=D130,"❻ % de BONI &gt;",IF(F116=D129,"❻ %  de PERTE &gt;",IF(ISBLANK(F114),0)))</f>
        <v>❻ %  de PERTE &gt;</v>
      </c>
      <c r="F114" s="319">
        <v>50</v>
      </c>
      <c r="G114" s="174"/>
      <c r="H114" s="304"/>
      <c r="I114" s="291" t="str">
        <f>HYPERLINK("#"&amp;ADDRESS(ROW(E114),COLUMN(E114),4),_xlfn.UNICHAR(128269)&amp;"cellule "&amp;ADDRESS(ROW(E114),COLUMN(E114),4))</f>
        <v>🔍cellule E114</v>
      </c>
      <c r="J114" s="320" t="str">
        <f>E114</f>
        <v>❻ %  de PERTE &gt;</v>
      </c>
      <c r="K114" s="243" t="str">
        <f ca="1">_xlfn.FORMULATEXT(E114)</f>
        <v>=SI(F116=D130;"❻ % de BONI &gt;";SI(F116=D129;"❻ %  de PERTE &gt;";SI(ESTVIDE(F114);0)))</v>
      </c>
      <c r="L114" s="174"/>
      <c r="M114" s="174"/>
      <c r="N114" s="174"/>
      <c r="O114" s="174"/>
      <c r="P114" s="174"/>
      <c r="Q114" s="138"/>
      <c r="R114" s="138"/>
      <c r="S114" s="138"/>
      <c r="T114" s="138"/>
      <c r="U114" s="138"/>
      <c r="V114" s="138"/>
      <c r="W114" s="138"/>
      <c r="X114" s="138"/>
      <c r="Y114" s="138"/>
      <c r="Z114" s="138"/>
      <c r="AA114" s="138"/>
      <c r="AB114" s="138"/>
      <c r="AC114" s="138"/>
      <c r="AD114" s="138"/>
      <c r="AE114" s="138"/>
      <c r="AF114" s="138"/>
      <c r="AG114" s="138"/>
      <c r="AH114" s="138"/>
      <c r="AI114" s="138"/>
      <c r="AJ114" s="138"/>
      <c r="AK114" s="138"/>
      <c r="AL114" s="138"/>
      <c r="AM114" s="138"/>
      <c r="AN114" s="138"/>
      <c r="AO114" s="138"/>
      <c r="AP114" s="138"/>
      <c r="AQ114" s="138"/>
      <c r="AR114" s="138"/>
      <c r="AS114" s="138"/>
      <c r="AT114" s="138"/>
      <c r="AU114" s="138"/>
      <c r="AV114" s="138"/>
      <c r="AW114" s="138"/>
      <c r="AX114" s="138"/>
      <c r="AY114" s="138"/>
      <c r="AZ114" s="138"/>
      <c r="BA114" s="138"/>
      <c r="BB114" s="138"/>
      <c r="BC114" s="138"/>
      <c r="BD114" s="142">
        <v>1</v>
      </c>
    </row>
    <row r="115" spans="1:56" ht="21" customHeight="1" x14ac:dyDescent="0.25">
      <c r="A115" s="138">
        <v>1</v>
      </c>
      <c r="B115" s="710"/>
      <c r="C115" s="174"/>
      <c r="D115" s="174"/>
      <c r="E115" s="174"/>
      <c r="F115" s="174"/>
      <c r="G115" s="174"/>
      <c r="H115" s="304"/>
      <c r="I115" s="164"/>
      <c r="J115" s="311"/>
      <c r="K115" s="174"/>
      <c r="L115" s="174"/>
      <c r="M115" s="174"/>
      <c r="N115" s="174"/>
      <c r="O115" s="174"/>
      <c r="P115" s="174"/>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42">
        <v>1</v>
      </c>
    </row>
    <row r="116" spans="1:56" ht="21" customHeight="1" x14ac:dyDescent="0.25">
      <c r="A116" s="138">
        <v>1</v>
      </c>
      <c r="B116" s="710"/>
      <c r="C116" s="174"/>
      <c r="D116" s="321" t="s">
        <v>1624</v>
      </c>
      <c r="E116" s="322">
        <v>4.8000000000000001E-2</v>
      </c>
      <c r="F116" s="323" t="str">
        <f>F113</f>
        <v>❹ Kg cru</v>
      </c>
      <c r="G116" s="316">
        <f>IF(F116=D129,E116-(E116*F114%),IF(F116=D130,E116/(100-F114)*100))</f>
        <v>2.4E-2</v>
      </c>
      <c r="H116" s="324" t="str">
        <f>IF(F116=D129,D130,D129)</f>
        <v>❺ Kg cuit</v>
      </c>
      <c r="I116" s="291" t="str">
        <f>HYPERLINK("#"&amp;ADDRESS(ROW(G116),COLUMN(G116),4),_xlfn.UNICHAR(128269)&amp;"cellule "&amp;ADDRESS(ROW(G116),COLUMN(G116),4))</f>
        <v>🔍cellule G116</v>
      </c>
      <c r="J116" s="279">
        <f>G116</f>
        <v>2.4E-2</v>
      </c>
      <c r="K116" s="243" t="str">
        <f ca="1">_xlfn.FORMULATEXT(G116)</f>
        <v>=SI(F116=D129;E116-(E116*F114%);SI(F116=D130;E116/(100-F114)*100))</v>
      </c>
      <c r="L116" s="174"/>
      <c r="M116" s="174"/>
      <c r="N116" s="174"/>
      <c r="O116" s="174"/>
      <c r="P116" s="174"/>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42">
        <v>1</v>
      </c>
    </row>
    <row r="117" spans="1:56" ht="21" customHeight="1" x14ac:dyDescent="0.25">
      <c r="A117" s="138">
        <v>1</v>
      </c>
      <c r="B117" s="710"/>
      <c r="C117" s="174"/>
      <c r="D117" s="325" t="s">
        <v>1625</v>
      </c>
      <c r="E117" s="326">
        <v>1200</v>
      </c>
      <c r="F117" s="327" t="s">
        <v>1626</v>
      </c>
      <c r="G117" s="174"/>
      <c r="H117" s="328"/>
      <c r="I117" s="164"/>
      <c r="J117" s="311"/>
      <c r="K117" s="174"/>
      <c r="L117" s="174"/>
      <c r="M117" s="174"/>
      <c r="N117" s="174"/>
      <c r="O117" s="174"/>
      <c r="P117" s="174"/>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42">
        <v>1</v>
      </c>
    </row>
    <row r="118" spans="1:56" ht="21" customHeight="1" x14ac:dyDescent="0.25">
      <c r="A118" s="138">
        <v>1</v>
      </c>
      <c r="B118" s="710"/>
      <c r="C118" s="174"/>
      <c r="D118" s="174"/>
      <c r="E118" s="174"/>
      <c r="F118" s="174"/>
      <c r="G118" s="174"/>
      <c r="H118" s="304"/>
      <c r="I118" s="164"/>
      <c r="J118" s="311"/>
      <c r="K118" s="174"/>
      <c r="L118" s="174"/>
      <c r="M118" s="174"/>
      <c r="N118" s="174"/>
      <c r="O118" s="174"/>
      <c r="P118" s="174"/>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42">
        <v>1</v>
      </c>
    </row>
    <row r="119" spans="1:56" ht="21" customHeight="1" x14ac:dyDescent="0.25">
      <c r="A119" s="138">
        <v>1</v>
      </c>
      <c r="B119" s="710"/>
      <c r="C119" s="174"/>
      <c r="D119" s="329" t="s">
        <v>1627</v>
      </c>
      <c r="E119" s="330">
        <f>IF(E113=0,0,E116*E117)</f>
        <v>57.6</v>
      </c>
      <c r="F119" s="331" t="str">
        <f>F113</f>
        <v>❹ Kg cru</v>
      </c>
      <c r="G119" s="332">
        <f>IF(E113=0,0,G116*E117)</f>
        <v>28.8</v>
      </c>
      <c r="H119" s="333" t="str">
        <f>H116</f>
        <v>❺ Kg cuit</v>
      </c>
      <c r="I119" s="291" t="str">
        <f>HYPERLINK("#"&amp;ADDRESS(ROW(E119),COLUMN(E119),4),_xlfn.UNICHAR(128269)&amp;"cellule "&amp;ADDRESS(ROW(E119),COLUMN(E119),4))</f>
        <v>🔍cellule E119</v>
      </c>
      <c r="J119" s="330">
        <f>E119</f>
        <v>57.6</v>
      </c>
      <c r="K119" s="243" t="str">
        <f ca="1">_xlfn.FORMULATEXT(E119)</f>
        <v>=SI(E113=0;0;E116*E117)</v>
      </c>
      <c r="L119" s="174"/>
      <c r="M119" s="174"/>
      <c r="N119" s="174"/>
      <c r="O119" s="174"/>
      <c r="P119" s="174"/>
      <c r="Q119" s="138"/>
      <c r="R119" s="138"/>
      <c r="S119" s="138"/>
      <c r="T119" s="138"/>
      <c r="U119" s="138"/>
      <c r="V119" s="138"/>
      <c r="W119" s="138"/>
      <c r="X119" s="138"/>
      <c r="Y119" s="138"/>
      <c r="Z119" s="138"/>
      <c r="AA119" s="138"/>
      <c r="AB119" s="138"/>
      <c r="AC119" s="138"/>
      <c r="AD119" s="138"/>
      <c r="AE119" s="138"/>
      <c r="AF119" s="138"/>
      <c r="AG119" s="138"/>
      <c r="AH119" s="138"/>
      <c r="AI119" s="138"/>
      <c r="AJ119" s="138"/>
      <c r="AK119" s="138"/>
      <c r="AL119" s="138"/>
      <c r="AM119" s="138"/>
      <c r="AN119" s="138"/>
      <c r="AO119" s="138"/>
      <c r="AP119" s="138"/>
      <c r="AQ119" s="138"/>
      <c r="AR119" s="138"/>
      <c r="AS119" s="138"/>
      <c r="AT119" s="138"/>
      <c r="AU119" s="138"/>
      <c r="AV119" s="138"/>
      <c r="AW119" s="138"/>
      <c r="AX119" s="138"/>
      <c r="AY119" s="138"/>
      <c r="AZ119" s="138"/>
      <c r="BA119" s="138"/>
      <c r="BB119" s="138"/>
      <c r="BC119" s="138"/>
      <c r="BD119" s="142">
        <v>1</v>
      </c>
    </row>
    <row r="120" spans="1:56" ht="21" customHeight="1" x14ac:dyDescent="0.25">
      <c r="A120" s="138">
        <v>1</v>
      </c>
      <c r="B120" s="710"/>
      <c r="C120" s="219"/>
      <c r="D120" s="334" t="s">
        <v>1628</v>
      </c>
      <c r="E120" s="335">
        <f>IF(E113=0,0,IF(MOD(E119,E113)&gt;MOD(E119,E113)/2,INT(E119/E113)+1,INT(E119/E113)))</f>
        <v>47</v>
      </c>
      <c r="F120" s="336" t="s">
        <v>1629</v>
      </c>
      <c r="G120" s="337">
        <f>IF(ISBLANK(E116),0,E113/E116)</f>
        <v>26.041666666666668</v>
      </c>
      <c r="H120" s="304"/>
      <c r="I120" s="291" t="str">
        <f>HYPERLINK("#"&amp;ADDRESS(ROW(E120),COLUMN(E120),4),_xlfn.UNICHAR(128269)&amp;"cellule "&amp;ADDRESS(ROW(E120),COLUMN(E120),4))</f>
        <v>🔍cellule E120</v>
      </c>
      <c r="J120" s="335">
        <f>E120</f>
        <v>47</v>
      </c>
      <c r="K120" s="243" t="str">
        <f ca="1">_xlfn.FORMULATEXT(E120)</f>
        <v>=SI(E113=0;0;SI(MOD(E119;E113)&gt;MOD(E119;E113)/2;ENT(E119/E113)+1;ENT(E119/E113)))</v>
      </c>
      <c r="L120" s="174"/>
      <c r="M120" s="174"/>
      <c r="N120" s="174"/>
      <c r="O120" s="174"/>
      <c r="P120" s="174"/>
      <c r="Q120" s="138"/>
      <c r="R120" s="138"/>
      <c r="S120" s="138"/>
      <c r="T120" s="138"/>
      <c r="U120" s="138"/>
      <c r="V120" s="138"/>
      <c r="W120" s="138"/>
      <c r="X120" s="138"/>
      <c r="Y120" s="138"/>
      <c r="Z120" s="138"/>
      <c r="AA120" s="138"/>
      <c r="AB120" s="138"/>
      <c r="AC120" s="138"/>
      <c r="AD120" s="138"/>
      <c r="AE120" s="138"/>
      <c r="AF120" s="138"/>
      <c r="AG120" s="138"/>
      <c r="AH120" s="138"/>
      <c r="AI120" s="138"/>
      <c r="AJ120" s="138"/>
      <c r="AK120" s="138"/>
      <c r="AL120" s="138"/>
      <c r="AM120" s="138"/>
      <c r="AN120" s="138"/>
      <c r="AO120" s="138"/>
      <c r="AP120" s="138"/>
      <c r="AQ120" s="138"/>
      <c r="AR120" s="138"/>
      <c r="AS120" s="138"/>
      <c r="AT120" s="138"/>
      <c r="AU120" s="138"/>
      <c r="AV120" s="138"/>
      <c r="AW120" s="138"/>
      <c r="AX120" s="138"/>
      <c r="AY120" s="138"/>
      <c r="AZ120" s="138"/>
      <c r="BA120" s="138"/>
      <c r="BB120" s="138"/>
      <c r="BC120" s="138"/>
      <c r="BD120" s="142">
        <v>1</v>
      </c>
    </row>
    <row r="121" spans="1:56" ht="21" customHeight="1" x14ac:dyDescent="0.25">
      <c r="A121" s="138">
        <v>1</v>
      </c>
      <c r="B121" s="710"/>
      <c r="C121" s="174"/>
      <c r="D121" s="334"/>
      <c r="E121" s="335"/>
      <c r="F121" s="338"/>
      <c r="G121" s="337"/>
      <c r="H121" s="304"/>
      <c r="I121" s="291" t="str">
        <f>HYPERLINK("#"&amp;ADDRESS(ROW(G120),COLUMN(G120),4),_xlfn.UNICHAR(128269)&amp;"cellule "&amp;ADDRESS(ROW(G120),COLUMN(G120),4))</f>
        <v>🔍cellule G120</v>
      </c>
      <c r="J121" s="337">
        <f>G120</f>
        <v>26.041666666666668</v>
      </c>
      <c r="K121" s="243" t="str">
        <f ca="1">_xlfn.FORMULATEXT(G120)</f>
        <v>=SI(ESTVIDE(E116);0;E113/E116)</v>
      </c>
      <c r="L121" s="174"/>
      <c r="M121" s="174"/>
      <c r="N121" s="174"/>
      <c r="O121" s="174"/>
      <c r="P121" s="174"/>
      <c r="Q121" s="138"/>
      <c r="R121" s="138"/>
      <c r="S121" s="138"/>
      <c r="T121" s="138"/>
      <c r="U121" s="138"/>
      <c r="V121" s="138"/>
      <c r="W121" s="138"/>
      <c r="X121" s="138"/>
      <c r="Y121" s="138"/>
      <c r="Z121" s="138"/>
      <c r="AA121" s="138"/>
      <c r="AB121" s="138"/>
      <c r="AC121" s="138"/>
      <c r="AD121" s="138"/>
      <c r="AE121" s="138"/>
      <c r="AF121" s="138"/>
      <c r="AG121" s="138"/>
      <c r="AH121" s="138"/>
      <c r="AI121" s="138"/>
      <c r="AJ121" s="138"/>
      <c r="AK121" s="138"/>
      <c r="AL121" s="138"/>
      <c r="AM121" s="138"/>
      <c r="AN121" s="138"/>
      <c r="AO121" s="138"/>
      <c r="AP121" s="138"/>
      <c r="AQ121" s="138"/>
      <c r="AR121" s="138"/>
      <c r="AS121" s="138"/>
      <c r="AT121" s="138"/>
      <c r="AU121" s="138"/>
      <c r="AV121" s="138"/>
      <c r="AW121" s="138"/>
      <c r="AX121" s="138"/>
      <c r="AY121" s="138"/>
      <c r="AZ121" s="138"/>
      <c r="BA121" s="138"/>
      <c r="BB121" s="138"/>
      <c r="BC121" s="138"/>
      <c r="BD121" s="142">
        <v>1</v>
      </c>
    </row>
    <row r="122" spans="1:56" ht="21" customHeight="1" x14ac:dyDescent="0.25">
      <c r="A122" s="138">
        <v>1</v>
      </c>
      <c r="B122" s="710"/>
      <c r="C122" s="716" t="s">
        <v>1630</v>
      </c>
      <c r="D122" s="716"/>
      <c r="E122" s="716"/>
      <c r="F122" s="716"/>
      <c r="G122" s="716"/>
      <c r="H122" s="717"/>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c r="AF122" s="138"/>
      <c r="AG122" s="138"/>
      <c r="AH122" s="138"/>
      <c r="AI122" s="138"/>
      <c r="AJ122" s="138"/>
      <c r="AK122" s="138"/>
      <c r="AL122" s="138"/>
      <c r="AM122" s="138"/>
      <c r="AN122" s="138"/>
      <c r="AO122" s="138"/>
      <c r="AP122" s="138"/>
      <c r="AQ122" s="138"/>
      <c r="AR122" s="138"/>
      <c r="AS122" s="138"/>
      <c r="AT122" s="138"/>
      <c r="AU122" s="138"/>
      <c r="AV122" s="138"/>
      <c r="AW122" s="138"/>
      <c r="AX122" s="138"/>
      <c r="AY122" s="138"/>
      <c r="AZ122" s="138"/>
      <c r="BA122" s="138"/>
      <c r="BB122" s="138"/>
      <c r="BC122" s="138"/>
      <c r="BD122" s="142">
        <v>1</v>
      </c>
    </row>
    <row r="123" spans="1:56" ht="21" customHeight="1" x14ac:dyDescent="0.25">
      <c r="A123" s="138">
        <v>1</v>
      </c>
      <c r="B123" s="710"/>
      <c r="C123" s="716"/>
      <c r="D123" s="716"/>
      <c r="E123" s="716"/>
      <c r="F123" s="716"/>
      <c r="G123" s="716"/>
      <c r="H123" s="717"/>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c r="AF123" s="138"/>
      <c r="AG123" s="138"/>
      <c r="AH123" s="138"/>
      <c r="AI123" s="138"/>
      <c r="AJ123" s="138"/>
      <c r="AK123" s="138"/>
      <c r="AL123" s="138"/>
      <c r="AM123" s="138"/>
      <c r="AN123" s="138"/>
      <c r="AO123" s="138"/>
      <c r="AP123" s="138"/>
      <c r="AQ123" s="138"/>
      <c r="AR123" s="138"/>
      <c r="AS123" s="138"/>
      <c r="AT123" s="138"/>
      <c r="AU123" s="138"/>
      <c r="AV123" s="138"/>
      <c r="AW123" s="138"/>
      <c r="AX123" s="138"/>
      <c r="AY123" s="138"/>
      <c r="AZ123" s="138"/>
      <c r="BA123" s="138"/>
      <c r="BB123" s="138"/>
      <c r="BC123" s="138"/>
      <c r="BD123" s="142">
        <v>1</v>
      </c>
    </row>
    <row r="124" spans="1:56" ht="21" customHeight="1" x14ac:dyDescent="0.25">
      <c r="A124" s="138">
        <v>1</v>
      </c>
      <c r="B124" s="710"/>
      <c r="C124" s="339" t="s">
        <v>1631</v>
      </c>
      <c r="D124" s="340"/>
      <c r="E124" s="340"/>
      <c r="F124" s="340"/>
      <c r="G124" s="340"/>
      <c r="H124" s="341"/>
      <c r="I124" s="138"/>
      <c r="J124" s="138"/>
      <c r="K124" s="138"/>
      <c r="L124" s="138"/>
      <c r="M124" s="138"/>
      <c r="N124" s="138"/>
      <c r="O124" s="138"/>
      <c r="P124" s="138"/>
      <c r="Q124" s="138"/>
      <c r="R124" s="138"/>
      <c r="S124" s="138"/>
      <c r="T124" s="138"/>
      <c r="U124" s="138"/>
      <c r="V124" s="138"/>
      <c r="W124" s="138"/>
      <c r="X124" s="138"/>
      <c r="Y124" s="138"/>
      <c r="Z124" s="138"/>
      <c r="AA124" s="138"/>
      <c r="AB124" s="138"/>
      <c r="AC124" s="138"/>
      <c r="AD124" s="138"/>
      <c r="AE124" s="138"/>
      <c r="AF124" s="138"/>
      <c r="AG124" s="138"/>
      <c r="AH124" s="138"/>
      <c r="AI124" s="138"/>
      <c r="AJ124" s="138"/>
      <c r="AK124" s="138"/>
      <c r="AL124" s="138"/>
      <c r="AM124" s="138"/>
      <c r="AN124" s="138"/>
      <c r="AO124" s="138"/>
      <c r="AP124" s="138"/>
      <c r="AQ124" s="138"/>
      <c r="AR124" s="138"/>
      <c r="AS124" s="138"/>
      <c r="AT124" s="138"/>
      <c r="AU124" s="138"/>
      <c r="AV124" s="138"/>
      <c r="AW124" s="138"/>
      <c r="AX124" s="138"/>
      <c r="AY124" s="138"/>
      <c r="AZ124" s="138"/>
      <c r="BA124" s="138"/>
      <c r="BB124" s="138"/>
      <c r="BC124" s="138"/>
      <c r="BD124" s="142">
        <v>1</v>
      </c>
    </row>
    <row r="125" spans="1:56" ht="21" customHeight="1" x14ac:dyDescent="0.25">
      <c r="A125" s="138">
        <v>1</v>
      </c>
      <c r="B125" s="710"/>
      <c r="C125" s="718" t="s">
        <v>1632</v>
      </c>
      <c r="D125" s="718"/>
      <c r="E125" s="718"/>
      <c r="F125" s="718"/>
      <c r="G125" s="718"/>
      <c r="H125" s="719"/>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8"/>
      <c r="AW125" s="138"/>
      <c r="AX125" s="138"/>
      <c r="AY125" s="138"/>
      <c r="AZ125" s="138"/>
      <c r="BA125" s="138"/>
      <c r="BB125" s="138"/>
      <c r="BC125" s="138"/>
      <c r="BD125" s="142">
        <v>1</v>
      </c>
    </row>
    <row r="126" spans="1:56" ht="21" customHeight="1" x14ac:dyDescent="0.25">
      <c r="A126" s="138">
        <v>1</v>
      </c>
      <c r="B126" s="710"/>
      <c r="C126" s="342" t="s">
        <v>1633</v>
      </c>
      <c r="D126" s="174"/>
      <c r="E126" s="174"/>
      <c r="F126" s="278" t="s">
        <v>1634</v>
      </c>
      <c r="G126" s="174"/>
      <c r="H126" s="304"/>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8"/>
      <c r="AW126" s="138"/>
      <c r="AX126" s="138"/>
      <c r="AY126" s="138"/>
      <c r="AZ126" s="138"/>
      <c r="BA126" s="138"/>
      <c r="BB126" s="138"/>
      <c r="BC126" s="138"/>
      <c r="BD126" s="142">
        <v>1</v>
      </c>
    </row>
    <row r="127" spans="1:56" ht="21" customHeight="1" x14ac:dyDescent="0.25">
      <c r="A127" s="138">
        <v>1</v>
      </c>
      <c r="B127" s="710"/>
      <c r="C127" s="343" t="s">
        <v>1620</v>
      </c>
      <c r="D127" s="174"/>
      <c r="E127" s="174"/>
      <c r="F127" s="344" t="s">
        <v>1635</v>
      </c>
      <c r="G127" s="174"/>
      <c r="H127" s="304"/>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8"/>
      <c r="AW127" s="138"/>
      <c r="AX127" s="138"/>
      <c r="AY127" s="138"/>
      <c r="AZ127" s="138"/>
      <c r="BA127" s="138"/>
      <c r="BB127" s="138"/>
      <c r="BC127" s="138"/>
      <c r="BD127" s="142">
        <v>1</v>
      </c>
    </row>
    <row r="128" spans="1:56" ht="21" customHeight="1" x14ac:dyDescent="0.25">
      <c r="A128" s="138">
        <v>1</v>
      </c>
      <c r="B128" s="710"/>
      <c r="C128" s="345" t="s">
        <v>1636</v>
      </c>
      <c r="D128" s="174"/>
      <c r="E128" s="174"/>
      <c r="F128" s="346" t="s">
        <v>1637</v>
      </c>
      <c r="G128" s="174"/>
      <c r="H128" s="304"/>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42">
        <v>1</v>
      </c>
    </row>
    <row r="129" spans="1:56" ht="21" customHeight="1" x14ac:dyDescent="0.25">
      <c r="A129" s="138">
        <v>1</v>
      </c>
      <c r="B129" s="710"/>
      <c r="C129" s="278"/>
      <c r="D129" s="315" t="s">
        <v>1611</v>
      </c>
      <c r="E129" s="174"/>
      <c r="F129" s="347" t="s">
        <v>1638</v>
      </c>
      <c r="G129" s="174"/>
      <c r="H129" s="304"/>
      <c r="I129" s="138"/>
      <c r="J129" s="138"/>
      <c r="K129" s="138"/>
      <c r="L129" s="138"/>
      <c r="M129" s="138"/>
      <c r="N129" s="138"/>
      <c r="O129" s="138"/>
      <c r="P129" s="138"/>
      <c r="Q129" s="138"/>
      <c r="R129" s="138"/>
      <c r="S129" s="138"/>
      <c r="T129" s="34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42">
        <v>1</v>
      </c>
    </row>
    <row r="130" spans="1:56" ht="21" customHeight="1" x14ac:dyDescent="0.25">
      <c r="A130" s="138">
        <v>1</v>
      </c>
      <c r="B130" s="710"/>
      <c r="C130" s="280"/>
      <c r="D130" s="349" t="s">
        <v>1613</v>
      </c>
      <c r="E130" s="174"/>
      <c r="F130" s="350" t="s">
        <v>1639</v>
      </c>
      <c r="G130" s="174"/>
      <c r="H130" s="304"/>
      <c r="I130" s="138"/>
      <c r="J130" s="138"/>
      <c r="K130" s="138"/>
      <c r="L130" s="138"/>
      <c r="M130" s="138"/>
      <c r="N130" s="138"/>
      <c r="O130" s="138"/>
      <c r="P130" s="138"/>
      <c r="Q130" s="138"/>
      <c r="R130" s="138"/>
      <c r="S130" s="138"/>
      <c r="T130" s="138"/>
      <c r="U130" s="138"/>
      <c r="V130" s="138"/>
      <c r="W130" s="138"/>
      <c r="X130" s="138"/>
      <c r="Y130" s="138"/>
      <c r="Z130" s="138"/>
      <c r="AA130" s="138"/>
      <c r="AB130" s="138"/>
      <c r="AC130" s="138"/>
      <c r="AD130" s="138"/>
      <c r="AE130" s="138"/>
      <c r="AF130" s="138"/>
      <c r="AG130" s="138"/>
      <c r="AH130" s="138"/>
      <c r="AI130" s="138"/>
      <c r="AJ130" s="138"/>
      <c r="AK130" s="138"/>
      <c r="AL130" s="138"/>
      <c r="AM130" s="138"/>
      <c r="AN130" s="138"/>
      <c r="AO130" s="138"/>
      <c r="AP130" s="138"/>
      <c r="AQ130" s="138"/>
      <c r="AR130" s="138"/>
      <c r="AS130" s="138"/>
      <c r="AT130" s="138"/>
      <c r="AU130" s="138"/>
      <c r="AV130" s="138"/>
      <c r="AW130" s="138"/>
      <c r="AX130" s="138"/>
      <c r="AY130" s="138"/>
      <c r="AZ130" s="138"/>
      <c r="BA130" s="138"/>
      <c r="BB130" s="138"/>
      <c r="BC130" s="138"/>
      <c r="BD130" s="142">
        <v>1</v>
      </c>
    </row>
    <row r="131" spans="1:56" ht="21" customHeight="1" x14ac:dyDescent="0.25">
      <c r="A131" s="138">
        <v>1</v>
      </c>
      <c r="B131" s="710"/>
      <c r="C131" s="351"/>
      <c r="D131" s="174"/>
      <c r="E131" s="352" t="s">
        <v>1640</v>
      </c>
      <c r="F131" s="350"/>
      <c r="G131" s="351" t="s">
        <v>1641</v>
      </c>
      <c r="H131" s="353" t="str">
        <f>ADDRESS(ROW(F113),COLUMN(F113),4)</f>
        <v>F113</v>
      </c>
      <c r="I131" s="138"/>
      <c r="J131" s="138"/>
      <c r="K131" s="138"/>
      <c r="L131" s="138"/>
      <c r="M131" s="138"/>
      <c r="N131" s="138"/>
      <c r="O131" s="138"/>
      <c r="P131" s="138"/>
      <c r="Q131" s="138"/>
      <c r="R131" s="138"/>
      <c r="S131" s="138"/>
      <c r="T131" s="138"/>
      <c r="U131" s="138"/>
      <c r="V131" s="138"/>
      <c r="W131" s="138"/>
      <c r="X131" s="138"/>
      <c r="Y131" s="138"/>
      <c r="Z131" s="138"/>
      <c r="AA131" s="138"/>
      <c r="AB131" s="138"/>
      <c r="AC131" s="138"/>
      <c r="AD131" s="138"/>
      <c r="AE131" s="138"/>
      <c r="AF131" s="138"/>
      <c r="AG131" s="138"/>
      <c r="AH131" s="138"/>
      <c r="AI131" s="138"/>
      <c r="AJ131" s="138"/>
      <c r="AK131" s="138"/>
      <c r="AL131" s="138"/>
      <c r="AM131" s="138"/>
      <c r="AN131" s="138"/>
      <c r="AO131" s="138"/>
      <c r="AP131" s="138"/>
      <c r="AQ131" s="138"/>
      <c r="AR131" s="138"/>
      <c r="AS131" s="138"/>
      <c r="AT131" s="138"/>
      <c r="AU131" s="138"/>
      <c r="AV131" s="138"/>
      <c r="AW131" s="138"/>
      <c r="AX131" s="138"/>
      <c r="AY131" s="138"/>
      <c r="AZ131" s="138"/>
      <c r="BA131" s="138"/>
      <c r="BB131" s="138"/>
      <c r="BC131" s="138"/>
      <c r="BD131" s="142">
        <v>1</v>
      </c>
    </row>
    <row r="132" spans="1:56" ht="21" customHeight="1" x14ac:dyDescent="0.25">
      <c r="A132" s="138">
        <v>1</v>
      </c>
      <c r="B132" s="710"/>
      <c r="C132" s="207" t="s">
        <v>1642</v>
      </c>
      <c r="D132" s="354"/>
      <c r="E132" s="352"/>
      <c r="F132" s="207" t="s">
        <v>1643</v>
      </c>
      <c r="G132" s="174"/>
      <c r="H132" s="304"/>
      <c r="I132" s="138"/>
      <c r="J132" s="138"/>
      <c r="K132" s="138"/>
      <c r="L132" s="138"/>
      <c r="M132" s="138"/>
      <c r="N132" s="138"/>
      <c r="O132" s="138"/>
      <c r="U132" s="138"/>
      <c r="V132" s="138"/>
      <c r="W132" s="138"/>
      <c r="X132" s="138"/>
      <c r="Y132" s="138"/>
      <c r="Z132" s="138"/>
      <c r="AA132" s="138"/>
      <c r="AB132" s="138"/>
      <c r="AC132" s="138"/>
      <c r="AD132" s="138"/>
      <c r="AE132" s="138"/>
      <c r="AF132" s="138"/>
      <c r="AG132" s="138"/>
      <c r="AH132" s="138"/>
      <c r="AI132" s="138"/>
      <c r="AJ132" s="138"/>
      <c r="AK132" s="138"/>
      <c r="AL132" s="138"/>
      <c r="AM132" s="138"/>
      <c r="AN132" s="138"/>
      <c r="AO132" s="138"/>
      <c r="AP132" s="138"/>
      <c r="AQ132" s="138"/>
      <c r="AR132" s="138"/>
      <c r="AS132" s="138"/>
      <c r="AT132" s="138"/>
      <c r="AU132" s="138"/>
      <c r="AV132" s="138"/>
      <c r="AW132" s="138"/>
      <c r="AX132" s="138"/>
      <c r="AY132" s="138"/>
      <c r="AZ132" s="138"/>
      <c r="BA132" s="138"/>
      <c r="BB132" s="138"/>
      <c r="BC132" s="138"/>
      <c r="BD132" s="142">
        <v>1</v>
      </c>
    </row>
    <row r="133" spans="1:56" ht="21" customHeight="1" x14ac:dyDescent="0.25">
      <c r="A133" s="138">
        <v>1</v>
      </c>
      <c r="B133" s="710"/>
      <c r="C133" s="210">
        <v>11</v>
      </c>
      <c r="D133" s="210">
        <v>11</v>
      </c>
      <c r="E133" s="210">
        <v>11</v>
      </c>
      <c r="F133" s="210">
        <v>11</v>
      </c>
      <c r="G133" s="210">
        <v>11</v>
      </c>
      <c r="H133" s="211">
        <v>11</v>
      </c>
      <c r="I133" s="212" t="s">
        <v>1543</v>
      </c>
      <c r="J133" s="219"/>
      <c r="K133" s="219"/>
      <c r="L133" s="138"/>
      <c r="M133" s="138"/>
      <c r="N133" s="138"/>
      <c r="O133" s="138"/>
      <c r="P133" s="138"/>
      <c r="Q133" s="138"/>
      <c r="R133" s="138"/>
      <c r="S133" s="138"/>
      <c r="T133" s="138"/>
      <c r="U133" s="138"/>
      <c r="V133" s="138"/>
      <c r="W133" s="138"/>
      <c r="X133" s="138"/>
      <c r="Y133" s="138"/>
      <c r="Z133" s="138"/>
      <c r="AA133" s="138"/>
      <c r="AB133" s="138"/>
      <c r="AC133" s="138"/>
      <c r="AD133" s="138"/>
      <c r="AE133" s="138"/>
      <c r="AF133" s="138"/>
      <c r="AG133" s="138"/>
      <c r="AH133" s="138"/>
      <c r="AI133" s="138"/>
      <c r="AJ133" s="138"/>
      <c r="AK133" s="138"/>
      <c r="AL133" s="138"/>
      <c r="AM133" s="138"/>
      <c r="AN133" s="138"/>
      <c r="AO133" s="138"/>
      <c r="AP133" s="138"/>
      <c r="AQ133" s="138"/>
      <c r="AR133" s="138"/>
      <c r="AS133" s="138"/>
      <c r="AT133" s="138"/>
      <c r="AU133" s="138"/>
      <c r="AV133" s="138"/>
      <c r="AW133" s="138"/>
      <c r="AX133" s="138"/>
      <c r="AY133" s="138"/>
      <c r="AZ133" s="138"/>
      <c r="BA133" s="138"/>
      <c r="BB133" s="138"/>
      <c r="BC133" s="138"/>
      <c r="BD133" s="142">
        <v>1</v>
      </c>
    </row>
    <row r="134" spans="1:56" ht="21" customHeight="1" thickBot="1" x14ac:dyDescent="0.3">
      <c r="A134" s="138">
        <v>1</v>
      </c>
      <c r="B134" s="711"/>
      <c r="C134" s="217">
        <f ca="1">CELL("largeur",C134)</f>
        <v>11</v>
      </c>
      <c r="D134" s="217">
        <f t="shared" ref="D134:H134" ca="1" si="8">CELL("largeur",D134)</f>
        <v>18</v>
      </c>
      <c r="E134" s="217">
        <f t="shared" ca="1" si="8"/>
        <v>11</v>
      </c>
      <c r="F134" s="217">
        <f t="shared" ca="1" si="8"/>
        <v>11</v>
      </c>
      <c r="G134" s="217">
        <f t="shared" ca="1" si="8"/>
        <v>11</v>
      </c>
      <c r="H134" s="218">
        <f t="shared" ca="1" si="8"/>
        <v>11</v>
      </c>
      <c r="I134" s="212" t="s">
        <v>1546</v>
      </c>
      <c r="J134" s="219"/>
      <c r="K134" s="138"/>
      <c r="L134" s="138"/>
      <c r="M134" s="138"/>
      <c r="N134" s="138"/>
      <c r="O134" s="138"/>
      <c r="P134" s="138"/>
      <c r="Q134" s="138"/>
      <c r="R134" s="138"/>
      <c r="S134" s="138"/>
      <c r="T134" s="138"/>
      <c r="U134" s="138"/>
      <c r="V134" s="138"/>
      <c r="W134" s="138"/>
      <c r="X134" s="138"/>
      <c r="Y134" s="138"/>
      <c r="Z134" s="138"/>
      <c r="AA134" s="138"/>
      <c r="AB134" s="138"/>
      <c r="AC134" s="138"/>
      <c r="AD134" s="138"/>
      <c r="AE134" s="138"/>
      <c r="AF134" s="138"/>
      <c r="AG134" s="138"/>
      <c r="AH134" s="138"/>
      <c r="AI134" s="138"/>
      <c r="AJ134" s="138"/>
      <c r="AK134" s="138"/>
      <c r="AL134" s="138"/>
      <c r="AM134" s="138"/>
      <c r="AN134" s="138"/>
      <c r="AO134" s="138"/>
      <c r="AP134" s="138"/>
      <c r="AQ134" s="138"/>
      <c r="AR134" s="138"/>
      <c r="AS134" s="138"/>
      <c r="AT134" s="138"/>
      <c r="AU134" s="138"/>
      <c r="AV134" s="138"/>
      <c r="AW134" s="138"/>
      <c r="AX134" s="138"/>
      <c r="AY134" s="138"/>
      <c r="AZ134" s="138"/>
      <c r="BA134" s="138"/>
      <c r="BB134" s="138"/>
      <c r="BC134" s="138"/>
      <c r="BD134" s="142">
        <v>1</v>
      </c>
    </row>
    <row r="135" spans="1:56" ht="21" customHeight="1" x14ac:dyDescent="0.25">
      <c r="A135" s="138"/>
      <c r="B135" s="138"/>
      <c r="C135" s="138"/>
      <c r="D135" s="138"/>
      <c r="E135" s="138"/>
      <c r="F135" s="138"/>
      <c r="G135" s="138"/>
      <c r="H135" s="138"/>
      <c r="I135" s="138"/>
      <c r="J135" s="138">
        <v>1</v>
      </c>
      <c r="K135" s="355" t="s">
        <v>1604</v>
      </c>
      <c r="L135" s="138"/>
      <c r="M135" s="138"/>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c r="AJ135" s="138"/>
      <c r="AK135" s="138"/>
      <c r="AL135" s="138"/>
      <c r="AM135" s="138"/>
      <c r="AN135" s="138"/>
      <c r="AO135" s="138"/>
      <c r="AP135" s="138"/>
      <c r="AQ135" s="138"/>
      <c r="AR135" s="138"/>
      <c r="AS135" s="138"/>
      <c r="AT135" s="138"/>
      <c r="AU135" s="138"/>
      <c r="AV135" s="138"/>
      <c r="AW135" s="138"/>
      <c r="AX135" s="138"/>
      <c r="AY135" s="138"/>
      <c r="AZ135" s="138"/>
      <c r="BA135" s="138"/>
      <c r="BB135" s="138"/>
      <c r="BC135" s="138"/>
      <c r="BD135" s="142">
        <v>1</v>
      </c>
    </row>
    <row r="136" spans="1:56" ht="21" customHeight="1" thickBot="1" x14ac:dyDescent="0.3">
      <c r="A136" s="138"/>
      <c r="B136" s="167" t="s">
        <v>1644</v>
      </c>
      <c r="C136" s="167"/>
      <c r="D136" s="138"/>
      <c r="E136" s="138"/>
      <c r="F136" s="138"/>
      <c r="G136" s="138"/>
      <c r="H136" s="138"/>
      <c r="I136" s="356" t="s">
        <v>1645</v>
      </c>
      <c r="J136" s="138"/>
      <c r="K136" s="355" t="s">
        <v>1607</v>
      </c>
      <c r="L136" s="138"/>
      <c r="M136" s="138"/>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c r="AJ136" s="138"/>
      <c r="AK136" s="138"/>
      <c r="AL136" s="138"/>
      <c r="AM136" s="138"/>
      <c r="AN136" s="138"/>
      <c r="AO136" s="138"/>
      <c r="AP136" s="138"/>
      <c r="AQ136" s="138"/>
      <c r="AR136" s="138"/>
      <c r="AS136" s="138"/>
      <c r="AT136" s="138"/>
      <c r="AU136" s="138"/>
      <c r="AV136" s="138"/>
      <c r="AW136" s="138"/>
      <c r="AX136" s="138"/>
      <c r="AY136" s="138"/>
      <c r="AZ136" s="138"/>
      <c r="BA136" s="138"/>
      <c r="BB136" s="138"/>
      <c r="BC136" s="138"/>
      <c r="BD136" s="142">
        <v>1</v>
      </c>
    </row>
    <row r="137" spans="1:56" ht="21" customHeight="1" x14ac:dyDescent="0.25">
      <c r="A137" s="138">
        <v>1</v>
      </c>
      <c r="B137" s="678" t="s">
        <v>1505</v>
      </c>
      <c r="C137" s="720" t="s">
        <v>1615</v>
      </c>
      <c r="D137" s="720"/>
      <c r="E137" s="720"/>
      <c r="F137" s="720"/>
      <c r="G137" s="357"/>
      <c r="H137" s="358" t="str">
        <f>E145</f>
        <v>❻ Foisonnement</v>
      </c>
      <c r="I137" s="359" t="s">
        <v>1646</v>
      </c>
      <c r="J137" s="219"/>
      <c r="K137" s="219"/>
      <c r="L137" s="285" t="s">
        <v>1525</v>
      </c>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c r="AI137" s="138"/>
      <c r="AJ137" s="138"/>
      <c r="AK137" s="138"/>
      <c r="AL137" s="138"/>
      <c r="AM137" s="138"/>
      <c r="AN137" s="138"/>
      <c r="AO137" s="138"/>
      <c r="AP137" s="138"/>
      <c r="AQ137" s="138"/>
      <c r="AR137" s="138"/>
      <c r="AS137" s="138"/>
      <c r="AT137" s="138"/>
      <c r="AU137" s="138"/>
      <c r="AV137" s="138"/>
      <c r="AW137" s="138"/>
      <c r="AX137" s="138"/>
      <c r="AY137" s="138"/>
      <c r="AZ137" s="138"/>
      <c r="BA137" s="138"/>
      <c r="BB137" s="138"/>
      <c r="BC137" s="138"/>
      <c r="BD137" s="142">
        <v>1</v>
      </c>
    </row>
    <row r="138" spans="1:56" ht="21" customHeight="1" x14ac:dyDescent="0.25">
      <c r="A138" s="138"/>
      <c r="B138" s="679"/>
      <c r="C138" s="360"/>
      <c r="D138" s="360"/>
      <c r="E138" s="361"/>
      <c r="F138" s="362" t="s">
        <v>1647</v>
      </c>
      <c r="G138" s="363" t="str">
        <f>IF(F144=D160,"CRU- Brut ou à cuire","CUIT - Net à servir")</f>
        <v>CUIT - Net à servir</v>
      </c>
      <c r="H138" s="364"/>
      <c r="I138" s="365" t="str">
        <f>HYPERLINK("#"&amp;ADDRESS(ROW(G138),COLUMN(G138),4),"◀"&amp;ADDRESS(ROW(G138),COLUMN(G138),4))</f>
        <v>◀G138</v>
      </c>
      <c r="J138" s="366" t="str">
        <f>G138</f>
        <v>CUIT - Net à servir</v>
      </c>
      <c r="K138" s="243" t="str">
        <f ca="1">_xlfn.FORMULATEXT(G138)</f>
        <v>=SI(F144=D160;"CRU- Brut ou à cuire";"CUIT - Net à servir")</v>
      </c>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8"/>
      <c r="AY138" s="138"/>
      <c r="AZ138" s="138"/>
      <c r="BA138" s="138"/>
      <c r="BB138" s="138"/>
      <c r="BC138" s="138"/>
      <c r="BD138" s="142">
        <v>1</v>
      </c>
    </row>
    <row r="139" spans="1:56" ht="21" customHeight="1" x14ac:dyDescent="0.25">
      <c r="A139" s="138"/>
      <c r="B139" s="721">
        <v>3</v>
      </c>
      <c r="C139" s="723" t="str">
        <f>D141</f>
        <v>Semoule (poids cru)</v>
      </c>
      <c r="D139" s="723"/>
      <c r="E139" s="723"/>
      <c r="F139" s="723"/>
      <c r="G139" s="723"/>
      <c r="H139" s="724"/>
      <c r="I139" s="365" t="str">
        <f>HYPERLINK("#"&amp;ADDRESS(ROW(E140),COLUMN(E140),4),"◀"&amp;ADDRESS(ROW(E140),COLUMN(E140),4))</f>
        <v>◀E140</v>
      </c>
      <c r="J139" s="367">
        <f>E140</f>
        <v>5</v>
      </c>
      <c r="K139" s="243" t="str">
        <f ca="1">_xlfn.FORMULATEXT(E140)</f>
        <v>=ENT(E150/E144)</v>
      </c>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c r="AI139" s="138"/>
      <c r="AJ139" s="138"/>
      <c r="AK139" s="138"/>
      <c r="AL139" s="138"/>
      <c r="AM139" s="138"/>
      <c r="AN139" s="138"/>
      <c r="AO139" s="138"/>
      <c r="AP139" s="138"/>
      <c r="AQ139" s="138"/>
      <c r="AR139" s="138"/>
      <c r="AS139" s="138"/>
      <c r="AT139" s="138"/>
      <c r="AU139" s="138"/>
      <c r="AV139" s="138"/>
      <c r="AW139" s="138"/>
      <c r="AX139" s="138"/>
      <c r="AY139" s="138"/>
      <c r="AZ139" s="138"/>
      <c r="BA139" s="138"/>
      <c r="BB139" s="138"/>
      <c r="BC139" s="138"/>
      <c r="BD139" s="142">
        <v>1</v>
      </c>
    </row>
    <row r="140" spans="1:56" ht="21" customHeight="1" x14ac:dyDescent="0.25">
      <c r="A140" s="138"/>
      <c r="B140" s="721"/>
      <c r="C140" s="368"/>
      <c r="D140" s="369" t="s">
        <v>1617</v>
      </c>
      <c r="E140" s="370">
        <f>INT(E150/E144)</f>
        <v>5</v>
      </c>
      <c r="F140" s="371">
        <f>IF(E140=0,0,IF(E151=0,0,E144))</f>
        <v>1</v>
      </c>
      <c r="G140" s="372" t="str">
        <f>IF(F140*E140=0,"1 de",IF(E150=0,0,IF(E144=0,0,IF(F140*E140=E150,"",IF(H140&gt;0,"Plus 1 de")))))</f>
        <v/>
      </c>
      <c r="H140" s="373" t="str">
        <f>IF(E144=0,0,IF(F140*E140=E150,"",MOD(E150,E144)))</f>
        <v/>
      </c>
      <c r="I140" s="365" t="str">
        <f>HYPERLINK("#"&amp;ADDRESS(ROW(F140),COLUMN(F140),4),"◀"&amp;ADDRESS(ROW(F140),COLUMN(F140),4))</f>
        <v>◀F140</v>
      </c>
      <c r="J140" s="374">
        <f>F140</f>
        <v>1</v>
      </c>
      <c r="K140" s="243" t="str">
        <f ca="1">_xlfn.FORMULATEXT(F140)</f>
        <v>=SI(E140=0;0;SI(E151=0;0;E144))</v>
      </c>
      <c r="L140" s="138"/>
      <c r="M140" s="138"/>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c r="AJ140" s="138"/>
      <c r="AK140" s="138"/>
      <c r="AL140" s="138"/>
      <c r="AM140" s="138"/>
      <c r="AN140" s="138"/>
      <c r="AO140" s="138"/>
      <c r="AP140" s="138"/>
      <c r="AQ140" s="138"/>
      <c r="AR140" s="138"/>
      <c r="AS140" s="138"/>
      <c r="AT140" s="138"/>
      <c r="AU140" s="138"/>
      <c r="AV140" s="138"/>
      <c r="AW140" s="138"/>
      <c r="AX140" s="138"/>
      <c r="AY140" s="138"/>
      <c r="AZ140" s="138"/>
      <c r="BA140" s="138"/>
      <c r="BB140" s="138"/>
      <c r="BC140" s="138"/>
      <c r="BD140" s="142">
        <v>1</v>
      </c>
    </row>
    <row r="141" spans="1:56" ht="21" customHeight="1" x14ac:dyDescent="0.25">
      <c r="A141" s="138"/>
      <c r="B141" s="721"/>
      <c r="C141" s="375" t="s">
        <v>1648</v>
      </c>
      <c r="D141" s="376" t="s">
        <v>1649</v>
      </c>
      <c r="E141" s="303"/>
      <c r="F141" s="174"/>
      <c r="G141" s="174"/>
      <c r="H141" s="304"/>
      <c r="I141" s="365" t="str">
        <f>HYPERLINK("#"&amp;ADDRESS(ROW(G140),COLUMN(G140),4),"◀"&amp;ADDRESS(ROW(G140),COLUMN(G140),4))</f>
        <v>◀G140</v>
      </c>
      <c r="J141" s="377" t="str">
        <f>G140</f>
        <v/>
      </c>
      <c r="K141" s="243" t="str">
        <f ca="1">_xlfn.FORMULATEXT(G140)</f>
        <v>=SI(F140*E140=0;"1 de";SI(E150=0;0;SI(E144=0;0;SI(F140*E140=E150;"";SI(H140&gt;0;"Plus 1 de")))))</v>
      </c>
      <c r="L141" s="138"/>
      <c r="M141" s="138"/>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c r="AJ141" s="138"/>
      <c r="AK141" s="138"/>
      <c r="AL141" s="138"/>
      <c r="AM141" s="138"/>
      <c r="AN141" s="138"/>
      <c r="AO141" s="138"/>
      <c r="AP141" s="138"/>
      <c r="AQ141" s="138"/>
      <c r="AR141" s="138"/>
      <c r="AS141" s="138"/>
      <c r="AT141" s="138"/>
      <c r="AU141" s="138"/>
      <c r="AV141" s="138"/>
      <c r="AW141" s="138"/>
      <c r="AX141" s="138"/>
      <c r="AY141" s="138"/>
      <c r="AZ141" s="138"/>
      <c r="BA141" s="138"/>
      <c r="BB141" s="138"/>
      <c r="BC141" s="138"/>
      <c r="BD141" s="142">
        <v>1</v>
      </c>
    </row>
    <row r="142" spans="1:56" ht="21" customHeight="1" x14ac:dyDescent="0.25">
      <c r="A142" s="138"/>
      <c r="B142" s="721"/>
      <c r="C142" s="174"/>
      <c r="D142" s="174"/>
      <c r="E142" s="306" t="s">
        <v>1620</v>
      </c>
      <c r="F142" s="714" t="s">
        <v>1621</v>
      </c>
      <c r="G142" s="714"/>
      <c r="H142" s="715"/>
      <c r="I142" s="365" t="str">
        <f>HYPERLINK("#"&amp;ADDRESS(ROW(H140),COLUMN(H140),4),"◀"&amp;ADDRESS(ROW(H140),COLUMN(H140),4))</f>
        <v>◀H140</v>
      </c>
      <c r="J142" s="378" t="str">
        <f>H140</f>
        <v/>
      </c>
      <c r="K142" s="243" t="str">
        <f ca="1">_xlfn.FORMULATEXT(H140)</f>
        <v>=SI(E144=0;0;SI(F140*E140=E150;"";MOD(E150;E144)))</v>
      </c>
      <c r="L142" s="138"/>
      <c r="M142" s="138"/>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c r="AJ142" s="138"/>
      <c r="AK142" s="138"/>
      <c r="AL142" s="138"/>
      <c r="AM142" s="138"/>
      <c r="AN142" s="138"/>
      <c r="AO142" s="138"/>
      <c r="AP142" s="138"/>
      <c r="AQ142" s="138"/>
      <c r="AR142" s="138"/>
      <c r="AS142" s="138"/>
      <c r="AT142" s="138"/>
      <c r="AU142" s="138"/>
      <c r="AV142" s="138"/>
      <c r="AW142" s="138"/>
      <c r="AX142" s="138"/>
      <c r="AY142" s="138"/>
      <c r="AZ142" s="138"/>
      <c r="BA142" s="138"/>
      <c r="BB142" s="138"/>
      <c r="BC142" s="138"/>
      <c r="BD142" s="142">
        <v>1</v>
      </c>
    </row>
    <row r="143" spans="1:56" ht="21" customHeight="1" x14ac:dyDescent="0.25">
      <c r="A143" s="138"/>
      <c r="B143" s="721"/>
      <c r="C143" s="174"/>
      <c r="D143" s="308"/>
      <c r="E143" s="309"/>
      <c r="F143" s="310" t="s">
        <v>1622</v>
      </c>
      <c r="G143" s="308"/>
      <c r="H143" s="304"/>
      <c r="I143" s="365"/>
      <c r="J143" s="379"/>
      <c r="K143" s="174"/>
      <c r="L143" s="138"/>
      <c r="M143" s="138"/>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c r="AJ143" s="138"/>
      <c r="AK143" s="138"/>
      <c r="AL143" s="138"/>
      <c r="AM143" s="138"/>
      <c r="AN143" s="138"/>
      <c r="AO143" s="138"/>
      <c r="AP143" s="138"/>
      <c r="AQ143" s="138"/>
      <c r="AR143" s="138"/>
      <c r="AS143" s="138"/>
      <c r="AT143" s="138"/>
      <c r="AU143" s="138"/>
      <c r="AV143" s="138"/>
      <c r="AW143" s="138"/>
      <c r="AX143" s="138"/>
      <c r="AY143" s="138"/>
      <c r="AZ143" s="138"/>
      <c r="BA143" s="138"/>
      <c r="BB143" s="138"/>
      <c r="BC143" s="138"/>
      <c r="BD143" s="142">
        <v>1</v>
      </c>
    </row>
    <row r="144" spans="1:56" ht="21" customHeight="1" x14ac:dyDescent="0.25">
      <c r="A144" s="138"/>
      <c r="B144" s="721"/>
      <c r="C144" s="312"/>
      <c r="D144" s="313" t="s">
        <v>1623</v>
      </c>
      <c r="E144" s="380">
        <v>1</v>
      </c>
      <c r="F144" s="349" t="s">
        <v>1613</v>
      </c>
      <c r="G144" s="316">
        <f>IF(F144=D160,E144*F145,IF(F144=D161,E144/F145))</f>
        <v>0.5</v>
      </c>
      <c r="H144" s="317" t="str">
        <f>H147</f>
        <v>❹ Kg cru</v>
      </c>
      <c r="I144" s="381" t="str">
        <f>HYPERLINK("#"&amp;ADDRESS(ROW(G146),COLUMN(G146),4),"◀"&amp;ADDRESS(ROW(G146),COLUMN(G146),4))</f>
        <v>◀G146</v>
      </c>
      <c r="J144" s="279">
        <f>G144</f>
        <v>0.5</v>
      </c>
      <c r="K144" s="243" t="str">
        <f ca="1">_xlfn.FORMULATEXT(G144)</f>
        <v>=SI(F144=D160;E144*F145;SI(F144=D161;E144/F145))</v>
      </c>
      <c r="L144" s="138"/>
      <c r="M144" s="138"/>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c r="AJ144" s="138"/>
      <c r="AK144" s="138"/>
      <c r="AL144" s="138"/>
      <c r="AM144" s="138"/>
      <c r="AN144" s="138"/>
      <c r="AO144" s="138"/>
      <c r="AP144" s="138"/>
      <c r="AQ144" s="138"/>
      <c r="AR144" s="138"/>
      <c r="AS144" s="138"/>
      <c r="AT144" s="138"/>
      <c r="AU144" s="138"/>
      <c r="AV144" s="138"/>
      <c r="AW144" s="138"/>
      <c r="AX144" s="138"/>
      <c r="AY144" s="138"/>
      <c r="AZ144" s="138"/>
      <c r="BA144" s="138"/>
      <c r="BB144" s="138"/>
      <c r="BC144" s="138"/>
      <c r="BD144" s="142">
        <v>1</v>
      </c>
    </row>
    <row r="145" spans="1:56" ht="21" customHeight="1" x14ac:dyDescent="0.25">
      <c r="A145" s="138"/>
      <c r="B145" s="721"/>
      <c r="C145" s="174"/>
      <c r="D145" s="219"/>
      <c r="E145" s="382" t="s">
        <v>1637</v>
      </c>
      <c r="F145" s="383">
        <v>2</v>
      </c>
      <c r="G145" s="384" t="str">
        <f>IF(F144=D160,"cru X par","cuit / par")</f>
        <v>cuit / par</v>
      </c>
      <c r="H145" s="385">
        <f>F145</f>
        <v>2</v>
      </c>
      <c r="I145" s="365" t="str">
        <f>HYPERLINK("#"&amp;ADDRESS(ROW(G145),COLUMN(G145),4),"◀"&amp;ADDRESS(ROW(G145),COLUMN(G145),4))</f>
        <v>◀G145</v>
      </c>
      <c r="J145" s="386" t="str">
        <f>G145</f>
        <v>cuit / par</v>
      </c>
      <c r="K145" s="243" t="str">
        <f ca="1">_xlfn.FORMULATEXT(G145)</f>
        <v>=SI(F144=D160;"cru X par";"cuit / par")</v>
      </c>
      <c r="L145" s="138"/>
      <c r="M145" s="138"/>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c r="AJ145" s="138"/>
      <c r="AK145" s="138"/>
      <c r="AL145" s="138"/>
      <c r="AM145" s="138"/>
      <c r="AN145" s="138"/>
      <c r="AO145" s="138"/>
      <c r="AP145" s="138"/>
      <c r="AQ145" s="138"/>
      <c r="AR145" s="138"/>
      <c r="AS145" s="138"/>
      <c r="AT145" s="138"/>
      <c r="AU145" s="138"/>
      <c r="AV145" s="138"/>
      <c r="AW145" s="138"/>
      <c r="AX145" s="138"/>
      <c r="AY145" s="138"/>
      <c r="AZ145" s="138"/>
      <c r="BA145" s="138"/>
      <c r="BB145" s="138"/>
      <c r="BC145" s="138"/>
      <c r="BD145" s="142">
        <v>1</v>
      </c>
    </row>
    <row r="146" spans="1:56" ht="21" customHeight="1" x14ac:dyDescent="0.25">
      <c r="A146" s="138"/>
      <c r="B146" s="721"/>
      <c r="C146" s="174"/>
      <c r="D146" s="174"/>
      <c r="E146" s="174"/>
      <c r="F146" s="174"/>
      <c r="G146" s="174"/>
      <c r="H146" s="304"/>
      <c r="I146" s="365"/>
      <c r="J146" s="379"/>
      <c r="K146" s="174"/>
      <c r="L146" s="138"/>
      <c r="M146" s="138"/>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42">
        <v>1</v>
      </c>
    </row>
    <row r="147" spans="1:56" ht="21" customHeight="1" x14ac:dyDescent="0.25">
      <c r="A147" s="138"/>
      <c r="B147" s="721"/>
      <c r="C147" s="174"/>
      <c r="D147" s="321" t="s">
        <v>1624</v>
      </c>
      <c r="E147" s="387">
        <v>0.05</v>
      </c>
      <c r="F147" s="323" t="str">
        <f>F144</f>
        <v>❺ Kg cuit</v>
      </c>
      <c r="G147" s="316">
        <f>IF(F144=D160,E147*F145,IF(F144=D161,E147/F145))</f>
        <v>2.5000000000000001E-2</v>
      </c>
      <c r="H147" s="324" t="str">
        <f>IF(F147=D160,D161,D160)</f>
        <v>❹ Kg cru</v>
      </c>
      <c r="I147" s="365" t="str">
        <f>HYPERLINK("#"&amp;ADDRESS(ROW(G147),COLUMN(G147),4),"◀"&amp;ADDRESS(ROW(G147),COLUMN(G147),4))</f>
        <v>◀G147</v>
      </c>
      <c r="J147" s="279">
        <f>G147</f>
        <v>2.5000000000000001E-2</v>
      </c>
      <c r="K147" s="388" t="str">
        <f ca="1">_xlfn.FORMULATEXT(G147)</f>
        <v>=SI(F144=D160;E147*F145;SI(F144=D161;E147/F145))</v>
      </c>
      <c r="L147" s="138"/>
      <c r="M147" s="138"/>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42">
        <v>1</v>
      </c>
    </row>
    <row r="148" spans="1:56" ht="21" customHeight="1" x14ac:dyDescent="0.25">
      <c r="A148" s="138"/>
      <c r="B148" s="721"/>
      <c r="C148" s="174"/>
      <c r="D148" s="325" t="s">
        <v>1625</v>
      </c>
      <c r="E148" s="389">
        <v>100</v>
      </c>
      <c r="F148" s="390" t="s">
        <v>1626</v>
      </c>
      <c r="G148" s="174"/>
      <c r="H148" s="328"/>
      <c r="I148" s="365" t="str">
        <f>HYPERLINK("#"&amp;ADDRESS(ROW(H147),COLUMN(H147),4),"◀"&amp;ADDRESS(ROW(H147),COLUMN(H147),4))</f>
        <v>◀H147</v>
      </c>
      <c r="J148" s="391" t="str">
        <f>H147</f>
        <v>❹ Kg cru</v>
      </c>
      <c r="K148" s="243" t="str">
        <f ca="1">_xlfn.FORMULATEXT(H147)</f>
        <v>=SI(F147=D160;D161;D160)</v>
      </c>
      <c r="L148" s="138"/>
      <c r="M148" s="138"/>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c r="AJ148" s="138"/>
      <c r="AK148" s="138"/>
      <c r="AL148" s="138"/>
      <c r="AM148" s="138"/>
      <c r="AN148" s="138"/>
      <c r="AO148" s="138"/>
      <c r="AP148" s="138"/>
      <c r="AQ148" s="138"/>
      <c r="AR148" s="138"/>
      <c r="AS148" s="138"/>
      <c r="AT148" s="138"/>
      <c r="AU148" s="138"/>
      <c r="AV148" s="138"/>
      <c r="AW148" s="138"/>
      <c r="AX148" s="138"/>
      <c r="AY148" s="138"/>
      <c r="AZ148" s="138"/>
      <c r="BA148" s="138"/>
      <c r="BB148" s="138"/>
      <c r="BC148" s="138"/>
      <c r="BD148" s="142">
        <v>1</v>
      </c>
    </row>
    <row r="149" spans="1:56" ht="21" customHeight="1" x14ac:dyDescent="0.25">
      <c r="A149" s="138"/>
      <c r="B149" s="721"/>
      <c r="C149" s="174"/>
      <c r="D149" s="174"/>
      <c r="E149" s="174"/>
      <c r="F149" s="174"/>
      <c r="G149" s="174"/>
      <c r="H149" s="304"/>
      <c r="I149" s="365"/>
      <c r="J149" s="379"/>
      <c r="K149" s="174"/>
      <c r="L149" s="138"/>
      <c r="M149" s="138"/>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c r="AJ149" s="138"/>
      <c r="AK149" s="138"/>
      <c r="AL149" s="138"/>
      <c r="AM149" s="138"/>
      <c r="AN149" s="138"/>
      <c r="AO149" s="138"/>
      <c r="AP149" s="138"/>
      <c r="AQ149" s="138"/>
      <c r="AR149" s="138"/>
      <c r="AS149" s="138"/>
      <c r="AT149" s="138"/>
      <c r="AU149" s="138"/>
      <c r="AV149" s="138"/>
      <c r="AW149" s="138"/>
      <c r="AX149" s="138"/>
      <c r="AY149" s="138"/>
      <c r="AZ149" s="138"/>
      <c r="BA149" s="138"/>
      <c r="BB149" s="138"/>
      <c r="BC149" s="138"/>
      <c r="BD149" s="142">
        <v>1</v>
      </c>
    </row>
    <row r="150" spans="1:56" ht="21" customHeight="1" x14ac:dyDescent="0.25">
      <c r="A150" s="138"/>
      <c r="B150" s="721"/>
      <c r="C150" s="174"/>
      <c r="D150" s="329" t="s">
        <v>1627</v>
      </c>
      <c r="E150" s="330">
        <f>IF(E144=0,0,E147*E148)</f>
        <v>5</v>
      </c>
      <c r="F150" s="331" t="str">
        <f>F144</f>
        <v>❺ Kg cuit</v>
      </c>
      <c r="G150" s="332">
        <f>IF(E144=0,0,G147*E148)</f>
        <v>2.5</v>
      </c>
      <c r="H150" s="333" t="str">
        <f>H147</f>
        <v>❹ Kg cru</v>
      </c>
      <c r="I150" s="365" t="str">
        <f>HYPERLINK("#"&amp;ADDRESS(ROW(E150),COLUMN(E150),4),"◀"&amp;ADDRESS(ROW(E150),COLUMN(E150),4))</f>
        <v>◀E150</v>
      </c>
      <c r="J150" s="330">
        <f>E150</f>
        <v>5</v>
      </c>
      <c r="K150" s="243" t="str">
        <f ca="1">_xlfn.FORMULATEXT(E150)</f>
        <v>=SI(E144=0;0;E147*E148)</v>
      </c>
      <c r="L150" s="138"/>
      <c r="M150" s="392" t="str">
        <f>ADDRESS(ROW(G150),COLUMN(G150),4)</f>
        <v>G150</v>
      </c>
      <c r="N150" s="243" t="str">
        <f ca="1">_xlfn.FORMULATEXT(G150)</f>
        <v>=SI(E144=0;0;G147*E148)</v>
      </c>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8"/>
      <c r="AW150" s="138"/>
      <c r="AX150" s="138"/>
      <c r="AY150" s="138"/>
      <c r="AZ150" s="138"/>
      <c r="BA150" s="138"/>
      <c r="BB150" s="138"/>
      <c r="BC150" s="138"/>
      <c r="BD150" s="142">
        <v>1</v>
      </c>
    </row>
    <row r="151" spans="1:56" ht="21" customHeight="1" x14ac:dyDescent="0.25">
      <c r="A151" s="138"/>
      <c r="B151" s="721"/>
      <c r="C151" s="174"/>
      <c r="D151" s="334" t="s">
        <v>1628</v>
      </c>
      <c r="E151" s="335">
        <f>IF(E144=0,0,IF(MOD(E150,E144)&gt;MOD(E150,E144)/2,INT(E150/E144)+1,INT(E150/E144)))</f>
        <v>5</v>
      </c>
      <c r="F151" s="338" t="s">
        <v>1629</v>
      </c>
      <c r="G151" s="337">
        <f>IF(ISBLANK(E147),0,E144/E147)</f>
        <v>20</v>
      </c>
      <c r="H151" s="304"/>
      <c r="I151" s="365" t="str">
        <f>HYPERLINK("#"&amp;ADDRESS(ROW(E151),COLUMN(E151),4),"◀"&amp;ADDRESS(ROW(E151),COLUMN(E151),4))</f>
        <v>◀E151</v>
      </c>
      <c r="J151" s="335">
        <f>E151</f>
        <v>5</v>
      </c>
      <c r="K151" s="243" t="str">
        <f ca="1">_xlfn.FORMULATEXT(E151)</f>
        <v>=SI(E144=0;0;SI(MOD(E150;E144)&gt;MOD(E150;E144)/2;ENT(E150/E144)+1;ENT(E150/E144)))</v>
      </c>
      <c r="L151" s="138"/>
      <c r="M151" s="138"/>
      <c r="N151" s="138"/>
      <c r="O151" s="138"/>
      <c r="P151" s="138"/>
      <c r="Q151" s="173"/>
      <c r="R151" s="173"/>
      <c r="S151" s="173"/>
      <c r="T151" s="173"/>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8"/>
      <c r="AW151" s="138"/>
      <c r="AX151" s="138"/>
      <c r="AY151" s="138"/>
      <c r="AZ151" s="138"/>
      <c r="BA151" s="138"/>
      <c r="BB151" s="138"/>
      <c r="BC151" s="138"/>
      <c r="BD151" s="142">
        <v>1</v>
      </c>
    </row>
    <row r="152" spans="1:56" ht="21" customHeight="1" x14ac:dyDescent="0.25">
      <c r="A152" s="138"/>
      <c r="B152" s="721"/>
      <c r="C152" s="174"/>
      <c r="D152" s="334"/>
      <c r="E152" s="335"/>
      <c r="F152" s="338"/>
      <c r="G152" s="337"/>
      <c r="H152" s="304"/>
      <c r="I152" s="365" t="str">
        <f>HYPERLINK("#"&amp;ADDRESS(ROW(G151),COLUMN(G151),4),"◀"&amp;ADDRESS(ROW(G151),COLUMN(G151),4))</f>
        <v>◀G151</v>
      </c>
      <c r="J152" s="337">
        <f>G151</f>
        <v>20</v>
      </c>
      <c r="K152" s="243" t="str">
        <f ca="1">_xlfn.FORMULATEXT(G151)</f>
        <v>=SI(ESTVIDE(E147);0;E144/E147)</v>
      </c>
      <c r="L152" s="138"/>
      <c r="M152" s="138"/>
      <c r="N152" s="138"/>
      <c r="O152" s="138"/>
      <c r="P152" s="138"/>
      <c r="Q152" s="173"/>
      <c r="R152" s="173"/>
      <c r="S152" s="173"/>
      <c r="T152" s="173"/>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8"/>
      <c r="AW152" s="138"/>
      <c r="AX152" s="138"/>
      <c r="AY152" s="138"/>
      <c r="AZ152" s="138"/>
      <c r="BA152" s="138"/>
      <c r="BB152" s="138"/>
      <c r="BC152" s="138"/>
      <c r="BD152" s="142">
        <v>1</v>
      </c>
    </row>
    <row r="153" spans="1:56" ht="21" customHeight="1" x14ac:dyDescent="0.25">
      <c r="A153" s="138"/>
      <c r="B153" s="721"/>
      <c r="C153" s="716" t="s">
        <v>1630</v>
      </c>
      <c r="D153" s="716"/>
      <c r="E153" s="716"/>
      <c r="F153" s="716"/>
      <c r="G153" s="716"/>
      <c r="H153" s="717"/>
      <c r="I153" s="138"/>
      <c r="J153" s="138"/>
      <c r="K153" s="138"/>
      <c r="L153" s="138"/>
      <c r="M153" s="138"/>
      <c r="N153" s="138"/>
      <c r="O153" s="138"/>
      <c r="P153" s="138"/>
      <c r="Q153" s="173"/>
      <c r="R153" s="173"/>
      <c r="S153" s="173"/>
      <c r="T153" s="173"/>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8"/>
      <c r="AW153" s="138"/>
      <c r="AX153" s="138"/>
      <c r="AY153" s="138"/>
      <c r="AZ153" s="138"/>
      <c r="BA153" s="138"/>
      <c r="BB153" s="138"/>
      <c r="BC153" s="138"/>
      <c r="BD153" s="142">
        <v>1</v>
      </c>
    </row>
    <row r="154" spans="1:56" ht="21" customHeight="1" x14ac:dyDescent="0.25">
      <c r="A154" s="138"/>
      <c r="B154" s="721"/>
      <c r="C154" s="716"/>
      <c r="D154" s="716"/>
      <c r="E154" s="716"/>
      <c r="F154" s="716"/>
      <c r="G154" s="716"/>
      <c r="H154" s="717"/>
      <c r="I154" s="138"/>
      <c r="J154" s="138"/>
      <c r="K154" s="138"/>
      <c r="L154" s="138"/>
      <c r="M154" s="138"/>
      <c r="N154" s="138"/>
      <c r="O154" s="138"/>
      <c r="P154" s="138"/>
      <c r="Q154" s="173"/>
      <c r="R154" s="173"/>
      <c r="S154" s="173"/>
      <c r="T154" s="173"/>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8"/>
      <c r="AW154" s="138"/>
      <c r="AX154" s="138"/>
      <c r="AY154" s="138"/>
      <c r="AZ154" s="138"/>
      <c r="BA154" s="138"/>
      <c r="BB154" s="138"/>
      <c r="BC154" s="138"/>
      <c r="BD154" s="142">
        <v>1</v>
      </c>
    </row>
    <row r="155" spans="1:56" ht="21" customHeight="1" x14ac:dyDescent="0.25">
      <c r="A155" s="138"/>
      <c r="B155" s="721"/>
      <c r="C155" s="339" t="s">
        <v>1631</v>
      </c>
      <c r="D155" s="340"/>
      <c r="E155" s="340"/>
      <c r="F155" s="340"/>
      <c r="G155" s="340"/>
      <c r="H155" s="341"/>
      <c r="I155" s="138"/>
      <c r="J155" s="138"/>
      <c r="K155" s="138"/>
      <c r="L155" s="138"/>
      <c r="M155" s="138"/>
      <c r="N155" s="138"/>
      <c r="O155" s="138"/>
      <c r="P155" s="138"/>
      <c r="Q155" s="173"/>
      <c r="R155" s="173"/>
      <c r="S155" s="173"/>
      <c r="T155" s="173"/>
      <c r="U155" s="138"/>
      <c r="V155" s="138"/>
      <c r="W155" s="138"/>
      <c r="X155" s="138"/>
      <c r="Y155" s="138"/>
      <c r="Z155" s="138"/>
      <c r="AA155" s="138"/>
      <c r="AB155" s="138"/>
      <c r="AC155" s="138"/>
      <c r="AD155" s="138"/>
      <c r="AE155" s="138"/>
      <c r="AF155" s="138"/>
      <c r="AG155" s="138"/>
      <c r="AH155" s="138"/>
      <c r="AI155" s="138"/>
      <c r="AJ155" s="138"/>
      <c r="AK155" s="138"/>
      <c r="AL155" s="138"/>
      <c r="AM155" s="138"/>
      <c r="AN155" s="138"/>
      <c r="AO155" s="138"/>
      <c r="AP155" s="138"/>
      <c r="AQ155" s="138"/>
      <c r="AR155" s="138"/>
      <c r="AS155" s="138"/>
      <c r="AT155" s="138"/>
      <c r="AU155" s="138"/>
      <c r="AV155" s="138"/>
      <c r="AW155" s="138"/>
      <c r="AX155" s="138"/>
      <c r="AY155" s="138"/>
      <c r="AZ155" s="138"/>
      <c r="BA155" s="138"/>
      <c r="BB155" s="138"/>
      <c r="BC155" s="138"/>
      <c r="BD155" s="142">
        <v>1</v>
      </c>
    </row>
    <row r="156" spans="1:56" ht="21" customHeight="1" x14ac:dyDescent="0.25">
      <c r="A156" s="138"/>
      <c r="B156" s="721"/>
      <c r="C156" s="725" t="s">
        <v>1632</v>
      </c>
      <c r="D156" s="725"/>
      <c r="E156" s="725"/>
      <c r="F156" s="725"/>
      <c r="G156" s="725"/>
      <c r="H156" s="726"/>
      <c r="I156" s="138"/>
      <c r="J156" s="138"/>
      <c r="K156" s="138"/>
      <c r="L156" s="138"/>
      <c r="M156" s="138"/>
      <c r="N156" s="138"/>
      <c r="O156" s="138"/>
      <c r="Q156" s="138"/>
      <c r="R156" s="138"/>
      <c r="S156" s="138"/>
      <c r="T156" s="138"/>
      <c r="U156" s="138"/>
      <c r="V156" s="138"/>
      <c r="W156" s="138"/>
      <c r="X156" s="138"/>
      <c r="Y156" s="138"/>
      <c r="Z156" s="138"/>
      <c r="AA156" s="138"/>
      <c r="AB156" s="138"/>
      <c r="AC156" s="138"/>
      <c r="AD156" s="138"/>
      <c r="AE156" s="138"/>
      <c r="AF156" s="138"/>
      <c r="AG156" s="138"/>
      <c r="AH156" s="138"/>
      <c r="AI156" s="138"/>
      <c r="AJ156" s="138"/>
      <c r="AK156" s="138"/>
      <c r="AL156" s="138"/>
      <c r="AM156" s="138"/>
      <c r="AN156" s="138"/>
      <c r="AO156" s="138"/>
      <c r="AP156" s="138"/>
      <c r="AQ156" s="138"/>
      <c r="AR156" s="138"/>
      <c r="AS156" s="138"/>
      <c r="AT156" s="138"/>
      <c r="AU156" s="138"/>
      <c r="AV156" s="138"/>
      <c r="AW156" s="138"/>
      <c r="AX156" s="138"/>
      <c r="AY156" s="138"/>
      <c r="AZ156" s="138"/>
      <c r="BA156" s="138"/>
      <c r="BB156" s="138"/>
      <c r="BC156" s="138"/>
      <c r="BD156" s="142">
        <v>1</v>
      </c>
    </row>
    <row r="157" spans="1:56" ht="21" customHeight="1" x14ac:dyDescent="0.25">
      <c r="A157" s="138"/>
      <c r="B157" s="721"/>
      <c r="C157" s="342" t="s">
        <v>1633</v>
      </c>
      <c r="D157" s="174"/>
      <c r="E157" s="174"/>
      <c r="F157" s="346" t="s">
        <v>1637</v>
      </c>
      <c r="G157" s="174"/>
      <c r="H157" s="304"/>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c r="AJ157" s="138"/>
      <c r="AK157" s="138"/>
      <c r="AL157" s="138"/>
      <c r="AM157" s="138"/>
      <c r="AN157" s="138"/>
      <c r="AO157" s="138"/>
      <c r="AP157" s="138"/>
      <c r="AQ157" s="138"/>
      <c r="AR157" s="138"/>
      <c r="AS157" s="138"/>
      <c r="AT157" s="138"/>
      <c r="AU157" s="138"/>
      <c r="AV157" s="138"/>
      <c r="AW157" s="138"/>
      <c r="AX157" s="138"/>
      <c r="AY157" s="138"/>
      <c r="AZ157" s="138"/>
      <c r="BA157" s="138"/>
      <c r="BB157" s="138"/>
      <c r="BC157" s="138"/>
      <c r="BD157" s="142">
        <v>1</v>
      </c>
    </row>
    <row r="158" spans="1:56" ht="21" customHeight="1" x14ac:dyDescent="0.25">
      <c r="A158" s="138"/>
      <c r="B158" s="721"/>
      <c r="C158" s="343" t="s">
        <v>1620</v>
      </c>
      <c r="D158" s="174"/>
      <c r="E158" s="174"/>
      <c r="F158" s="347" t="s">
        <v>1638</v>
      </c>
      <c r="G158" s="174"/>
      <c r="H158" s="304"/>
      <c r="I158" s="138"/>
      <c r="J158" s="138"/>
      <c r="K158" s="138"/>
      <c r="L158" s="138"/>
      <c r="M158" s="138"/>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c r="AJ158" s="138"/>
      <c r="AK158" s="138"/>
      <c r="AL158" s="138"/>
      <c r="AM158" s="138"/>
      <c r="AN158" s="138"/>
      <c r="AO158" s="138"/>
      <c r="AP158" s="138"/>
      <c r="AQ158" s="138"/>
      <c r="AR158" s="138"/>
      <c r="AS158" s="138"/>
      <c r="AT158" s="138"/>
      <c r="AU158" s="138"/>
      <c r="AV158" s="138"/>
      <c r="AW158" s="138"/>
      <c r="AX158" s="138"/>
      <c r="AY158" s="138"/>
      <c r="AZ158" s="138"/>
      <c r="BA158" s="138"/>
      <c r="BB158" s="138"/>
      <c r="BC158" s="138"/>
      <c r="BD158" s="142">
        <v>1</v>
      </c>
    </row>
    <row r="159" spans="1:56" ht="21" customHeight="1" x14ac:dyDescent="0.25">
      <c r="A159" s="138"/>
      <c r="B159" s="721"/>
      <c r="C159" s="345" t="s">
        <v>1636</v>
      </c>
      <c r="D159" s="174"/>
      <c r="E159" s="174"/>
      <c r="F159" s="350" t="s">
        <v>1639</v>
      </c>
      <c r="G159" s="174"/>
      <c r="H159" s="304"/>
      <c r="I159" s="138"/>
      <c r="J159" s="138"/>
      <c r="K159" s="138"/>
      <c r="L159" s="138"/>
      <c r="M159" s="138"/>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c r="AJ159" s="138"/>
      <c r="AK159" s="138"/>
      <c r="AL159" s="138"/>
      <c r="AM159" s="138"/>
      <c r="AN159" s="138"/>
      <c r="AO159" s="138"/>
      <c r="AP159" s="138"/>
      <c r="AQ159" s="138"/>
      <c r="AR159" s="138"/>
      <c r="AS159" s="138"/>
      <c r="AT159" s="138"/>
      <c r="AU159" s="138"/>
      <c r="AV159" s="138"/>
      <c r="AW159" s="138"/>
      <c r="AX159" s="138"/>
      <c r="AY159" s="138"/>
      <c r="AZ159" s="138"/>
      <c r="BA159" s="138"/>
      <c r="BB159" s="138"/>
      <c r="BC159" s="138"/>
      <c r="BD159" s="142">
        <v>1</v>
      </c>
    </row>
    <row r="160" spans="1:56" ht="21" customHeight="1" x14ac:dyDescent="0.25">
      <c r="A160" s="138"/>
      <c r="B160" s="721"/>
      <c r="C160" s="278"/>
      <c r="D160" s="315" t="s">
        <v>1611</v>
      </c>
      <c r="E160" s="174"/>
      <c r="F160" s="347"/>
      <c r="G160" s="174"/>
      <c r="H160" s="304"/>
      <c r="I160" s="138"/>
      <c r="J160" s="138"/>
      <c r="K160" s="138"/>
      <c r="L160" s="138"/>
      <c r="M160" s="138"/>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c r="AJ160" s="138"/>
      <c r="AK160" s="138"/>
      <c r="AL160" s="138"/>
      <c r="AM160" s="138"/>
      <c r="AN160" s="138"/>
      <c r="AO160" s="138"/>
      <c r="AP160" s="138"/>
      <c r="AQ160" s="138"/>
      <c r="AR160" s="138"/>
      <c r="AS160" s="138"/>
      <c r="AT160" s="138"/>
      <c r="AU160" s="138"/>
      <c r="AV160" s="138"/>
      <c r="AW160" s="138"/>
      <c r="AX160" s="138"/>
      <c r="AY160" s="138"/>
      <c r="AZ160" s="138"/>
      <c r="BA160" s="138"/>
      <c r="BB160" s="138"/>
      <c r="BC160" s="138"/>
      <c r="BD160" s="142">
        <v>1</v>
      </c>
    </row>
    <row r="161" spans="1:56" ht="21" customHeight="1" x14ac:dyDescent="0.25">
      <c r="A161" s="138"/>
      <c r="B161" s="721"/>
      <c r="C161" s="280"/>
      <c r="D161" s="349" t="s">
        <v>1613</v>
      </c>
      <c r="E161" s="174"/>
      <c r="F161" s="350"/>
      <c r="G161" s="174"/>
      <c r="H161" s="304"/>
      <c r="I161" s="138"/>
      <c r="J161" s="138"/>
      <c r="K161" s="138"/>
      <c r="L161" s="138"/>
      <c r="M161" s="138"/>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c r="AJ161" s="138"/>
      <c r="AK161" s="138"/>
      <c r="AL161" s="138"/>
      <c r="AM161" s="138"/>
      <c r="AN161" s="138"/>
      <c r="AO161" s="138"/>
      <c r="AP161" s="138"/>
      <c r="AQ161" s="138"/>
      <c r="AR161" s="138"/>
      <c r="AS161" s="138"/>
      <c r="AT161" s="138"/>
      <c r="AU161" s="138"/>
      <c r="AV161" s="138"/>
      <c r="AW161" s="138"/>
      <c r="AX161" s="138"/>
      <c r="AY161" s="138"/>
      <c r="AZ161" s="138"/>
      <c r="BA161" s="138"/>
      <c r="BB161" s="138"/>
      <c r="BC161" s="138"/>
      <c r="BD161" s="142">
        <v>1</v>
      </c>
    </row>
    <row r="162" spans="1:56" ht="21" customHeight="1" x14ac:dyDescent="0.25">
      <c r="A162" s="138"/>
      <c r="B162" s="721"/>
      <c r="C162" s="351"/>
      <c r="D162" s="174"/>
      <c r="E162" s="352" t="s">
        <v>1640</v>
      </c>
      <c r="F162" s="350"/>
      <c r="G162" s="351" t="s">
        <v>1641</v>
      </c>
      <c r="H162" s="353" t="str">
        <f>ADDRESS(ROW(F144),COLUMN(F144),4)</f>
        <v>F144</v>
      </c>
      <c r="I162" s="138"/>
      <c r="J162" s="138"/>
      <c r="K162" s="138"/>
      <c r="L162" s="138"/>
      <c r="M162" s="138"/>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42">
        <v>1</v>
      </c>
    </row>
    <row r="163" spans="1:56" ht="21" customHeight="1" x14ac:dyDescent="0.25">
      <c r="A163" s="138"/>
      <c r="B163" s="721"/>
      <c r="C163" s="207" t="s">
        <v>1650</v>
      </c>
      <c r="D163" s="354"/>
      <c r="E163" s="352"/>
      <c r="F163" s="207" t="s">
        <v>1651</v>
      </c>
      <c r="G163" s="174"/>
      <c r="H163" s="304"/>
      <c r="I163" s="138"/>
      <c r="J163" s="138"/>
      <c r="K163" s="138"/>
      <c r="L163" s="138"/>
      <c r="M163" s="138"/>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42">
        <v>1</v>
      </c>
    </row>
    <row r="164" spans="1:56" ht="21" customHeight="1" x14ac:dyDescent="0.25">
      <c r="A164" s="138"/>
      <c r="B164" s="721"/>
      <c r="C164" s="210">
        <v>12</v>
      </c>
      <c r="D164" s="210">
        <v>11</v>
      </c>
      <c r="E164" s="210">
        <v>11</v>
      </c>
      <c r="F164" s="210">
        <v>11</v>
      </c>
      <c r="G164" s="210">
        <v>11</v>
      </c>
      <c r="H164" s="211">
        <v>11</v>
      </c>
      <c r="I164" s="212" t="s">
        <v>1543</v>
      </c>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c r="AJ164" s="138"/>
      <c r="AK164" s="138"/>
      <c r="AL164" s="138"/>
      <c r="AM164" s="138"/>
      <c r="AN164" s="138"/>
      <c r="AO164" s="138"/>
      <c r="AP164" s="138"/>
      <c r="AQ164" s="138"/>
      <c r="AR164" s="138"/>
      <c r="AS164" s="138"/>
      <c r="AT164" s="138"/>
      <c r="AU164" s="138"/>
      <c r="AV164" s="138"/>
      <c r="AW164" s="138"/>
      <c r="AX164" s="138"/>
      <c r="AY164" s="138"/>
      <c r="AZ164" s="138"/>
      <c r="BA164" s="138"/>
      <c r="BB164" s="138"/>
      <c r="BC164" s="138"/>
      <c r="BD164" s="142">
        <v>1</v>
      </c>
    </row>
    <row r="165" spans="1:56" ht="21" customHeight="1" thickBot="1" x14ac:dyDescent="0.3">
      <c r="A165" s="138"/>
      <c r="B165" s="722"/>
      <c r="C165" s="217">
        <f ca="1">CELL("largeur",C165)</f>
        <v>11</v>
      </c>
      <c r="D165" s="217">
        <f t="shared" ref="D165:H165" ca="1" si="9">CELL("largeur",D165)</f>
        <v>18</v>
      </c>
      <c r="E165" s="217">
        <f t="shared" ca="1" si="9"/>
        <v>11</v>
      </c>
      <c r="F165" s="217">
        <f t="shared" ca="1" si="9"/>
        <v>11</v>
      </c>
      <c r="G165" s="217">
        <f t="shared" ca="1" si="9"/>
        <v>11</v>
      </c>
      <c r="H165" s="218">
        <f t="shared" ca="1" si="9"/>
        <v>11</v>
      </c>
      <c r="I165" s="212" t="s">
        <v>1546</v>
      </c>
      <c r="J165" s="138"/>
      <c r="K165" s="138"/>
      <c r="L165" s="138"/>
      <c r="M165" s="138"/>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c r="AJ165" s="138"/>
      <c r="AK165" s="138"/>
      <c r="AL165" s="138"/>
      <c r="AM165" s="138"/>
      <c r="AN165" s="138"/>
      <c r="AO165" s="138"/>
      <c r="AP165" s="138"/>
      <c r="AQ165" s="138"/>
      <c r="AR165" s="138"/>
      <c r="AS165" s="138"/>
      <c r="AT165" s="138"/>
      <c r="AU165" s="138"/>
      <c r="AV165" s="138"/>
      <c r="AW165" s="138"/>
      <c r="AX165" s="138"/>
      <c r="AY165" s="138"/>
      <c r="AZ165" s="138"/>
      <c r="BA165" s="138"/>
      <c r="BB165" s="138"/>
      <c r="BC165" s="138"/>
      <c r="BD165" s="142">
        <v>1</v>
      </c>
    </row>
    <row r="166" spans="1:56" ht="21" customHeight="1" thickBot="1" x14ac:dyDescent="0.3">
      <c r="A166" s="138"/>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c r="AJ166" s="138"/>
      <c r="AK166" s="138"/>
      <c r="AL166" s="138"/>
      <c r="AM166" s="138"/>
      <c r="AN166" s="138"/>
      <c r="AO166" s="138"/>
      <c r="AP166" s="138"/>
      <c r="AQ166" s="138"/>
      <c r="AR166" s="138"/>
      <c r="AS166" s="138"/>
      <c r="AT166" s="138"/>
      <c r="AU166" s="138"/>
      <c r="AV166" s="138"/>
      <c r="AW166" s="138"/>
      <c r="AX166" s="138"/>
      <c r="AY166" s="138"/>
      <c r="AZ166" s="138"/>
      <c r="BA166" s="138"/>
      <c r="BB166" s="138"/>
      <c r="BC166" s="138"/>
      <c r="BD166" s="142">
        <v>1</v>
      </c>
    </row>
    <row r="167" spans="1:56" ht="21" customHeight="1" x14ac:dyDescent="0.25">
      <c r="A167" s="138"/>
      <c r="B167" s="678" t="s">
        <v>1505</v>
      </c>
      <c r="C167" s="709" t="s">
        <v>1615</v>
      </c>
      <c r="D167" s="709"/>
      <c r="E167" s="709"/>
      <c r="F167" s="709"/>
      <c r="G167" s="393"/>
      <c r="H167" s="394" t="str">
        <f>F175</f>
        <v>Morceaux</v>
      </c>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42">
        <v>1</v>
      </c>
    </row>
    <row r="168" spans="1:56" ht="21" customHeight="1" x14ac:dyDescent="0.25">
      <c r="A168" s="138"/>
      <c r="B168" s="679"/>
      <c r="C168" s="395"/>
      <c r="D168" s="395"/>
      <c r="E168" s="396"/>
      <c r="F168" s="397" t="s">
        <v>1616</v>
      </c>
      <c r="G168" s="398" t="str">
        <f>G177</f>
        <v>❹ Cru</v>
      </c>
      <c r="H168" s="399"/>
      <c r="I168" s="138"/>
      <c r="J168" s="138"/>
      <c r="K168" s="138"/>
      <c r="L168" s="138"/>
      <c r="M168" s="138"/>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c r="AJ168" s="138"/>
      <c r="AK168" s="138"/>
      <c r="AL168" s="138"/>
      <c r="AM168" s="138"/>
      <c r="AN168" s="138"/>
      <c r="AO168" s="138"/>
      <c r="AP168" s="138"/>
      <c r="AQ168" s="138"/>
      <c r="AR168" s="138"/>
      <c r="AS168" s="138"/>
      <c r="AT168" s="138"/>
      <c r="AU168" s="138"/>
      <c r="AV168" s="138"/>
      <c r="AW168" s="138"/>
      <c r="AX168" s="138"/>
      <c r="AY168" s="138"/>
      <c r="AZ168" s="138"/>
      <c r="BA168" s="138"/>
      <c r="BB168" s="138"/>
      <c r="BC168" s="138"/>
      <c r="BD168" s="142">
        <v>1</v>
      </c>
    </row>
    <row r="169" spans="1:56" ht="21" customHeight="1" x14ac:dyDescent="0.25">
      <c r="A169" s="138"/>
      <c r="B169" s="730">
        <v>3</v>
      </c>
      <c r="C169" s="712" t="str">
        <f>D173</f>
        <v>Sautés en morceaux service au poids</v>
      </c>
      <c r="D169" s="712"/>
      <c r="E169" s="712"/>
      <c r="F169" s="712"/>
      <c r="G169" s="712"/>
      <c r="H169" s="713"/>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c r="AJ169" s="138"/>
      <c r="AK169" s="138"/>
      <c r="AL169" s="138"/>
      <c r="AM169" s="138"/>
      <c r="AN169" s="138"/>
      <c r="AO169" s="138"/>
      <c r="AP169" s="138"/>
      <c r="AQ169" s="138"/>
      <c r="AR169" s="138"/>
      <c r="AS169" s="138"/>
      <c r="AT169" s="138"/>
      <c r="AU169" s="138"/>
      <c r="AV169" s="138"/>
      <c r="AW169" s="138"/>
      <c r="AX169" s="138"/>
      <c r="AY169" s="138"/>
      <c r="AZ169" s="138"/>
      <c r="BA169" s="138"/>
      <c r="BB169" s="138"/>
      <c r="BC169" s="138"/>
      <c r="BD169" s="142">
        <v>1</v>
      </c>
    </row>
    <row r="170" spans="1:56" ht="21" customHeight="1" x14ac:dyDescent="0.25">
      <c r="A170" s="138"/>
      <c r="B170" s="730"/>
      <c r="C170" s="400"/>
      <c r="D170" s="401" t="s">
        <v>1617</v>
      </c>
      <c r="E170" s="402">
        <f>IF(E177=0,0,IF(MOD(E184,E177)&gt;MOD(E184,E177)/2,INT(E184/E177)+1,INT(E184/E177)))</f>
        <v>86</v>
      </c>
      <c r="F170" s="403" t="str">
        <f>F174</f>
        <v xml:space="preserve"> GN 1/ 1 = 35 morceaux</v>
      </c>
      <c r="G170" s="404"/>
      <c r="H170" s="405"/>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c r="AL170" s="138"/>
      <c r="AM170" s="138"/>
      <c r="AN170" s="138"/>
      <c r="AO170" s="138"/>
      <c r="AP170" s="138"/>
      <c r="AQ170" s="138"/>
      <c r="AR170" s="138"/>
      <c r="AS170" s="138"/>
      <c r="AT170" s="138"/>
      <c r="AU170" s="138"/>
      <c r="AV170" s="138"/>
      <c r="AW170" s="138"/>
      <c r="AX170" s="138"/>
      <c r="AY170" s="138"/>
      <c r="AZ170" s="138"/>
      <c r="BA170" s="138"/>
      <c r="BB170" s="138"/>
      <c r="BC170" s="138"/>
      <c r="BD170" s="142">
        <v>1</v>
      </c>
    </row>
    <row r="171" spans="1:56" ht="21" customHeight="1" x14ac:dyDescent="0.25">
      <c r="A171" s="138"/>
      <c r="B171" s="730"/>
      <c r="C171" s="406">
        <f>INT(E184/E177)</f>
        <v>85</v>
      </c>
      <c r="D171" s="407">
        <f>IF(C171=0,0,IF(E170=0,0,E177))</f>
        <v>21</v>
      </c>
      <c r="E171" s="408" t="str">
        <f>F177</f>
        <v>Morceaux</v>
      </c>
      <c r="F171" s="406" t="str">
        <f>IF(D171*C171=0,"1 de",IF(E184=0,0,IF(E177=0,0,IF(D171*C171=E184,"",IF(G171&gt;0,"Plus 1 de")))))</f>
        <v>Plus 1 de</v>
      </c>
      <c r="G171" s="402">
        <f>IF(E177=0,0,IF(D171*C171=E184,"",MOD(E184,E177)))</f>
        <v>15</v>
      </c>
      <c r="H171" s="409" t="str">
        <f>E171</f>
        <v>Morceaux</v>
      </c>
      <c r="I171" s="138"/>
      <c r="J171" s="138"/>
      <c r="K171" s="138"/>
      <c r="L171" s="138"/>
      <c r="M171" s="138"/>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c r="AJ171" s="138"/>
      <c r="AK171" s="138"/>
      <c r="AL171" s="138"/>
      <c r="AM171" s="138"/>
      <c r="AN171" s="138"/>
      <c r="AO171" s="138"/>
      <c r="AP171" s="138"/>
      <c r="AQ171" s="138"/>
      <c r="AR171" s="138"/>
      <c r="AS171" s="138"/>
      <c r="AT171" s="138"/>
      <c r="AU171" s="138"/>
      <c r="AV171" s="138"/>
      <c r="AW171" s="138"/>
      <c r="AX171" s="138"/>
      <c r="AY171" s="138"/>
      <c r="AZ171" s="138"/>
      <c r="BA171" s="138"/>
      <c r="BB171" s="138"/>
      <c r="BC171" s="138"/>
      <c r="BD171" s="142">
        <v>1</v>
      </c>
    </row>
    <row r="172" spans="1:56" ht="21" customHeight="1" x14ac:dyDescent="0.25">
      <c r="A172" s="138"/>
      <c r="B172" s="730"/>
      <c r="C172" s="410" t="str">
        <f>F184</f>
        <v>Morceaux</v>
      </c>
      <c r="D172" s="411">
        <f>E184</f>
        <v>1800</v>
      </c>
      <c r="E172" s="412" t="str">
        <f>H182</f>
        <v>❹ Cru</v>
      </c>
      <c r="F172" s="413">
        <f>E185</f>
        <v>86.4</v>
      </c>
      <c r="G172" s="412" t="str">
        <f>H183</f>
        <v>❺ Cuit</v>
      </c>
      <c r="H172" s="414">
        <f>E186</f>
        <v>43.2</v>
      </c>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8"/>
      <c r="AY172" s="138"/>
      <c r="AZ172" s="138"/>
      <c r="BA172" s="138"/>
      <c r="BB172" s="138"/>
      <c r="BC172" s="138"/>
      <c r="BD172" s="142">
        <v>1</v>
      </c>
    </row>
    <row r="173" spans="1:56" ht="21" customHeight="1" x14ac:dyDescent="0.25">
      <c r="A173" s="138"/>
      <c r="B173" s="730"/>
      <c r="C173" s="301" t="s">
        <v>1618</v>
      </c>
      <c r="D173" s="302" t="s">
        <v>1619</v>
      </c>
      <c r="E173" s="303"/>
      <c r="F173" s="174"/>
      <c r="G173" s="174"/>
      <c r="H173" s="304"/>
      <c r="I173" s="138"/>
      <c r="J173" s="138"/>
      <c r="K173" s="138"/>
      <c r="L173" s="138"/>
      <c r="M173" s="138"/>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c r="AJ173" s="138"/>
      <c r="AK173" s="138"/>
      <c r="AL173" s="138"/>
      <c r="AM173" s="138"/>
      <c r="AN173" s="138"/>
      <c r="AO173" s="138"/>
      <c r="AP173" s="138"/>
      <c r="AQ173" s="138"/>
      <c r="AR173" s="138"/>
      <c r="AS173" s="138"/>
      <c r="AT173" s="138"/>
      <c r="AU173" s="138"/>
      <c r="AV173" s="138"/>
      <c r="AW173" s="138"/>
      <c r="AX173" s="138"/>
      <c r="AY173" s="138"/>
      <c r="AZ173" s="138"/>
      <c r="BA173" s="138"/>
      <c r="BB173" s="138"/>
      <c r="BC173" s="138"/>
      <c r="BD173" s="142">
        <v>1</v>
      </c>
    </row>
    <row r="174" spans="1:56" ht="21" customHeight="1" x14ac:dyDescent="0.25">
      <c r="A174" s="138"/>
      <c r="B174" s="730"/>
      <c r="C174" s="174"/>
      <c r="D174" s="174"/>
      <c r="E174" s="306" t="s">
        <v>1620</v>
      </c>
      <c r="F174" s="415" t="s">
        <v>1652</v>
      </c>
      <c r="G174" s="415"/>
      <c r="H174" s="416"/>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c r="AM174" s="138"/>
      <c r="AN174" s="138"/>
      <c r="AO174" s="138"/>
      <c r="AP174" s="138"/>
      <c r="AQ174" s="138"/>
      <c r="AR174" s="138"/>
      <c r="AS174" s="138"/>
      <c r="AT174" s="138"/>
      <c r="AU174" s="138"/>
      <c r="AV174" s="138"/>
      <c r="AW174" s="138"/>
      <c r="AX174" s="138"/>
      <c r="AY174" s="138"/>
      <c r="AZ174" s="138"/>
      <c r="BA174" s="138"/>
      <c r="BB174" s="138"/>
      <c r="BC174" s="138"/>
      <c r="BD174" s="142">
        <v>1</v>
      </c>
    </row>
    <row r="175" spans="1:56" ht="21" customHeight="1" x14ac:dyDescent="0.25">
      <c r="A175" s="138"/>
      <c r="B175" s="730"/>
      <c r="C175" s="174"/>
      <c r="D175" s="174"/>
      <c r="E175" s="417" t="s">
        <v>1653</v>
      </c>
      <c r="F175" s="418" t="s">
        <v>1654</v>
      </c>
      <c r="G175" s="419" t="s">
        <v>1655</v>
      </c>
      <c r="H175" s="420"/>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42">
        <v>1</v>
      </c>
    </row>
    <row r="176" spans="1:56" ht="21" customHeight="1" x14ac:dyDescent="0.25">
      <c r="A176" s="138"/>
      <c r="B176" s="730"/>
      <c r="C176" s="174"/>
      <c r="D176" s="308"/>
      <c r="E176" s="309"/>
      <c r="F176" s="310"/>
      <c r="G176" s="310" t="s">
        <v>1622</v>
      </c>
      <c r="H176" s="304"/>
      <c r="I176" s="138"/>
      <c r="J176" s="138"/>
      <c r="K176" s="138"/>
      <c r="L176" s="138"/>
      <c r="M176" s="138"/>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42">
        <v>1</v>
      </c>
    </row>
    <row r="177" spans="1:56" ht="21" customHeight="1" x14ac:dyDescent="0.25">
      <c r="A177" s="138"/>
      <c r="B177" s="730"/>
      <c r="C177" s="312"/>
      <c r="D177" s="313" t="s">
        <v>1623</v>
      </c>
      <c r="E177" s="421">
        <v>21</v>
      </c>
      <c r="F177" s="236" t="str">
        <f>F175</f>
        <v>Morceaux</v>
      </c>
      <c r="G177" s="315" t="s">
        <v>1656</v>
      </c>
      <c r="H177" s="422"/>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42">
        <v>1</v>
      </c>
    </row>
    <row r="178" spans="1:56" ht="21" customHeight="1" x14ac:dyDescent="0.25">
      <c r="A178" s="138"/>
      <c r="B178" s="730"/>
      <c r="C178" s="312"/>
      <c r="D178" s="423" t="s">
        <v>1657</v>
      </c>
      <c r="E178" s="322">
        <v>4.8000000000000001E-2</v>
      </c>
      <c r="F178" s="424" t="str">
        <f>G177</f>
        <v>❹ Cru</v>
      </c>
      <c r="G178" s="279">
        <f>IF(F178=E196,E178-(E178*E179%),IF(F178=E197,E178/(100-E179)*100))</f>
        <v>2.4E-2</v>
      </c>
      <c r="H178" s="324" t="str">
        <f>IF(F178=E196,E197,E196)</f>
        <v>❺ Cuit</v>
      </c>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W178" s="138"/>
      <c r="AX178" s="138"/>
      <c r="AY178" s="138"/>
      <c r="AZ178" s="138"/>
      <c r="BA178" s="138"/>
      <c r="BB178" s="138"/>
      <c r="BC178" s="138"/>
      <c r="BD178" s="142">
        <v>1</v>
      </c>
    </row>
    <row r="179" spans="1:56" ht="21" customHeight="1" x14ac:dyDescent="0.25">
      <c r="A179" s="138"/>
      <c r="B179" s="730"/>
      <c r="C179" s="174"/>
      <c r="D179" s="425" t="str">
        <f>IF(G177=E197,"❻ % de BONI &gt;",IF(G177=E196,"❻ %  de PERTE &gt;",IF(ISBLANK(E179),0)))</f>
        <v>❻ %  de PERTE &gt;</v>
      </c>
      <c r="E179" s="319">
        <v>50</v>
      </c>
      <c r="F179" s="145"/>
      <c r="G179" s="316"/>
      <c r="H179" s="317"/>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W179" s="138"/>
      <c r="AX179" s="138"/>
      <c r="AY179" s="138"/>
      <c r="AZ179" s="138"/>
      <c r="BA179" s="138"/>
      <c r="BB179" s="138"/>
      <c r="BC179" s="138"/>
      <c r="BD179" s="142">
        <v>1</v>
      </c>
    </row>
    <row r="180" spans="1:56" ht="21" customHeight="1" x14ac:dyDescent="0.25">
      <c r="A180" s="138"/>
      <c r="B180" s="730"/>
      <c r="C180" s="174"/>
      <c r="D180" s="141"/>
      <c r="E180" s="141"/>
      <c r="F180" s="141"/>
      <c r="G180" s="141"/>
      <c r="H180" s="241"/>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W180" s="138"/>
      <c r="AX180" s="138"/>
      <c r="AY180" s="138"/>
      <c r="AZ180" s="138"/>
      <c r="BA180" s="138"/>
      <c r="BB180" s="138"/>
      <c r="BC180" s="138"/>
      <c r="BD180" s="142">
        <v>1</v>
      </c>
    </row>
    <row r="181" spans="1:56" ht="21" customHeight="1" x14ac:dyDescent="0.25">
      <c r="A181" s="138"/>
      <c r="B181" s="730"/>
      <c r="C181" s="174"/>
      <c r="D181" s="426" t="s">
        <v>1625</v>
      </c>
      <c r="E181" s="427">
        <v>1200</v>
      </c>
      <c r="F181" s="428" t="s">
        <v>1626</v>
      </c>
      <c r="G181" s="174"/>
      <c r="H181" s="328"/>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W181" s="138"/>
      <c r="AX181" s="138"/>
      <c r="AY181" s="138"/>
      <c r="AZ181" s="138"/>
      <c r="BA181" s="138"/>
      <c r="BB181" s="138"/>
      <c r="BC181" s="138"/>
      <c r="BD181" s="142">
        <v>1</v>
      </c>
    </row>
    <row r="182" spans="1:56" ht="21" customHeight="1" x14ac:dyDescent="0.25">
      <c r="A182" s="138"/>
      <c r="B182" s="730"/>
      <c r="C182" s="174"/>
      <c r="D182" s="321" t="s">
        <v>1658</v>
      </c>
      <c r="E182" s="429">
        <v>1.5</v>
      </c>
      <c r="F182" s="145" t="str">
        <f>F175</f>
        <v>Morceaux</v>
      </c>
      <c r="G182" s="430">
        <f>E178*E182</f>
        <v>7.2000000000000008E-2</v>
      </c>
      <c r="H182" s="324" t="str">
        <f>F178</f>
        <v>❹ Cru</v>
      </c>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42">
        <v>1</v>
      </c>
    </row>
    <row r="183" spans="1:56" ht="21" customHeight="1" x14ac:dyDescent="0.25">
      <c r="A183" s="138"/>
      <c r="B183" s="730"/>
      <c r="C183" s="174"/>
      <c r="D183" s="321"/>
      <c r="E183" s="431"/>
      <c r="F183" s="141"/>
      <c r="G183" s="430">
        <f>G178*E182</f>
        <v>3.6000000000000004E-2</v>
      </c>
      <c r="H183" s="324" t="str">
        <f>H178</f>
        <v>❺ Cuit</v>
      </c>
      <c r="I183" s="138"/>
      <c r="J183" s="138"/>
      <c r="K183" s="138"/>
      <c r="L183" s="138"/>
      <c r="M183" s="138"/>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c r="AJ183" s="138"/>
      <c r="AK183" s="138"/>
      <c r="AL183" s="138"/>
      <c r="AM183" s="138"/>
      <c r="AN183" s="138"/>
      <c r="AO183" s="138"/>
      <c r="AP183" s="138"/>
      <c r="AQ183" s="138"/>
      <c r="AR183" s="138"/>
      <c r="AS183" s="138"/>
      <c r="AT183" s="138"/>
      <c r="AU183" s="138"/>
      <c r="AV183" s="138"/>
      <c r="AW183" s="138"/>
      <c r="AX183" s="138"/>
      <c r="AY183" s="138"/>
      <c r="AZ183" s="138"/>
      <c r="BA183" s="138"/>
      <c r="BB183" s="138"/>
      <c r="BC183" s="138"/>
      <c r="BD183" s="142">
        <v>1</v>
      </c>
    </row>
    <row r="184" spans="1:56" ht="21" customHeight="1" x14ac:dyDescent="0.25">
      <c r="A184" s="138"/>
      <c r="B184" s="730"/>
      <c r="C184" s="174"/>
      <c r="D184" s="329" t="s">
        <v>1627</v>
      </c>
      <c r="E184" s="247">
        <f>E182*E181</f>
        <v>1800</v>
      </c>
      <c r="F184" s="432" t="str">
        <f>F175</f>
        <v>Morceaux</v>
      </c>
      <c r="G184" s="332"/>
      <c r="H184" s="333"/>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W184" s="138"/>
      <c r="AX184" s="138"/>
      <c r="AY184" s="138"/>
      <c r="AZ184" s="138"/>
      <c r="BA184" s="138"/>
      <c r="BB184" s="138"/>
      <c r="BC184" s="138"/>
      <c r="BD184" s="142">
        <v>1</v>
      </c>
    </row>
    <row r="185" spans="1:56" ht="21" customHeight="1" x14ac:dyDescent="0.25">
      <c r="A185" s="138"/>
      <c r="B185" s="730"/>
      <c r="C185" s="174"/>
      <c r="D185" s="329"/>
      <c r="E185" s="433">
        <f>G182*E181</f>
        <v>86.4</v>
      </c>
      <c r="F185" s="434" t="str">
        <f>F178</f>
        <v>❹ Cru</v>
      </c>
      <c r="G185" s="332"/>
      <c r="H185" s="333"/>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W185" s="138"/>
      <c r="AX185" s="138"/>
      <c r="AY185" s="138"/>
      <c r="AZ185" s="138"/>
      <c r="BA185" s="138"/>
      <c r="BB185" s="138"/>
      <c r="BC185" s="138"/>
      <c r="BD185" s="142">
        <v>1</v>
      </c>
    </row>
    <row r="186" spans="1:56" ht="21" customHeight="1" x14ac:dyDescent="0.25">
      <c r="A186" s="138"/>
      <c r="B186" s="730"/>
      <c r="C186" s="174"/>
      <c r="D186" s="329"/>
      <c r="E186" s="433">
        <f>G183*E181</f>
        <v>43.2</v>
      </c>
      <c r="F186" s="424" t="str">
        <f>H178</f>
        <v>❺ Cuit</v>
      </c>
      <c r="G186" s="332"/>
      <c r="H186" s="333"/>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W186" s="138"/>
      <c r="AX186" s="138"/>
      <c r="AY186" s="138"/>
      <c r="AZ186" s="138"/>
      <c r="BA186" s="138"/>
      <c r="BB186" s="138"/>
      <c r="BC186" s="138"/>
      <c r="BD186" s="142">
        <v>1</v>
      </c>
    </row>
    <row r="187" spans="1:56" ht="21" customHeight="1" x14ac:dyDescent="0.25">
      <c r="A187" s="138"/>
      <c r="B187" s="730"/>
      <c r="C187" s="219"/>
      <c r="D187" s="334" t="s">
        <v>1628</v>
      </c>
      <c r="E187" s="335">
        <f>E170</f>
        <v>86</v>
      </c>
      <c r="F187" s="336" t="s">
        <v>1629</v>
      </c>
      <c r="G187" s="337">
        <f>IF(ISBLANK(E182),0,E177/E182)</f>
        <v>14</v>
      </c>
      <c r="H187" s="304"/>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42">
        <v>1</v>
      </c>
    </row>
    <row r="188" spans="1:56" ht="21" customHeight="1" x14ac:dyDescent="0.25">
      <c r="A188" s="138"/>
      <c r="B188" s="730"/>
      <c r="C188" s="174"/>
      <c r="D188" s="334"/>
      <c r="E188" s="335"/>
      <c r="F188" s="338"/>
      <c r="G188" s="337"/>
      <c r="H188" s="304"/>
      <c r="I188" s="138"/>
      <c r="J188" s="138"/>
      <c r="K188" s="138"/>
      <c r="L188" s="138"/>
      <c r="M188" s="138"/>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42">
        <v>1</v>
      </c>
    </row>
    <row r="189" spans="1:56" ht="21" customHeight="1" x14ac:dyDescent="0.25">
      <c r="A189" s="138"/>
      <c r="B189" s="730"/>
      <c r="C189" s="716" t="s">
        <v>1630</v>
      </c>
      <c r="D189" s="716"/>
      <c r="E189" s="716"/>
      <c r="F189" s="716"/>
      <c r="G189" s="716"/>
      <c r="H189" s="717"/>
      <c r="I189" s="138"/>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c r="AW189" s="138"/>
      <c r="AX189" s="138"/>
      <c r="AY189" s="138"/>
      <c r="AZ189" s="138"/>
      <c r="BA189" s="138"/>
      <c r="BB189" s="138"/>
      <c r="BC189" s="138"/>
      <c r="BD189" s="142">
        <v>1</v>
      </c>
    </row>
    <row r="190" spans="1:56" ht="21" customHeight="1" x14ac:dyDescent="0.25">
      <c r="A190" s="138"/>
      <c r="B190" s="730"/>
      <c r="C190" s="716"/>
      <c r="D190" s="716"/>
      <c r="E190" s="716"/>
      <c r="F190" s="716"/>
      <c r="G190" s="716"/>
      <c r="H190" s="717"/>
      <c r="I190" s="138"/>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c r="AW190" s="138"/>
      <c r="AX190" s="138"/>
      <c r="AY190" s="138"/>
      <c r="AZ190" s="138"/>
      <c r="BA190" s="138"/>
      <c r="BB190" s="138"/>
      <c r="BC190" s="138"/>
      <c r="BD190" s="142">
        <v>1</v>
      </c>
    </row>
    <row r="191" spans="1:56" ht="21" customHeight="1" x14ac:dyDescent="0.25">
      <c r="A191" s="138"/>
      <c r="B191" s="730"/>
      <c r="C191" s="339" t="s">
        <v>1659</v>
      </c>
      <c r="D191" s="340"/>
      <c r="E191" s="340"/>
      <c r="F191" s="340"/>
      <c r="G191" s="340"/>
      <c r="H191" s="341"/>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W191" s="138"/>
      <c r="AX191" s="138"/>
      <c r="AY191" s="138"/>
      <c r="AZ191" s="138"/>
      <c r="BA191" s="138"/>
      <c r="BB191" s="138"/>
      <c r="BC191" s="138"/>
      <c r="BD191" s="142">
        <v>1</v>
      </c>
    </row>
    <row r="192" spans="1:56" ht="21" customHeight="1" x14ac:dyDescent="0.25">
      <c r="A192" s="138"/>
      <c r="B192" s="730"/>
      <c r="C192" s="732" t="s">
        <v>1632</v>
      </c>
      <c r="D192" s="732"/>
      <c r="E192" s="732"/>
      <c r="F192" s="732"/>
      <c r="G192" s="732"/>
      <c r="H192" s="733"/>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W192" s="138"/>
      <c r="AX192" s="138"/>
      <c r="AY192" s="138"/>
      <c r="AZ192" s="138"/>
      <c r="BA192" s="138"/>
      <c r="BB192" s="138"/>
      <c r="BC192" s="138"/>
      <c r="BD192" s="142">
        <v>1</v>
      </c>
    </row>
    <row r="193" spans="1:58" ht="21" customHeight="1" x14ac:dyDescent="0.25">
      <c r="A193" s="138"/>
      <c r="B193" s="730"/>
      <c r="C193" s="342" t="s">
        <v>1633</v>
      </c>
      <c r="D193" s="174"/>
      <c r="E193" s="174"/>
      <c r="F193" s="278" t="s">
        <v>1634</v>
      </c>
      <c r="G193" s="174"/>
      <c r="H193" s="304"/>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W193" s="138"/>
      <c r="AX193" s="138"/>
      <c r="AY193" s="138"/>
      <c r="AZ193" s="138"/>
      <c r="BA193" s="138"/>
      <c r="BB193" s="138"/>
      <c r="BC193" s="138"/>
      <c r="BD193" s="142">
        <v>1</v>
      </c>
    </row>
    <row r="194" spans="1:58" ht="21" customHeight="1" x14ac:dyDescent="0.25">
      <c r="A194" s="138"/>
      <c r="B194" s="730"/>
      <c r="C194" s="343" t="s">
        <v>1620</v>
      </c>
      <c r="D194" s="174"/>
      <c r="E194" s="174"/>
      <c r="F194" s="344" t="s">
        <v>1635</v>
      </c>
      <c r="G194" s="174"/>
      <c r="H194" s="304"/>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W194" s="138"/>
      <c r="AX194" s="138"/>
      <c r="AY194" s="138"/>
      <c r="AZ194" s="138"/>
      <c r="BA194" s="138"/>
      <c r="BB194" s="138"/>
      <c r="BC194" s="138"/>
      <c r="BD194" s="142">
        <v>1</v>
      </c>
    </row>
    <row r="195" spans="1:58" ht="21" customHeight="1" x14ac:dyDescent="0.25">
      <c r="A195" s="138"/>
      <c r="B195" s="730"/>
      <c r="C195" s="345" t="s">
        <v>1636</v>
      </c>
      <c r="D195" s="174"/>
      <c r="E195" s="174"/>
      <c r="F195" s="346" t="s">
        <v>1637</v>
      </c>
      <c r="G195" s="174"/>
      <c r="H195" s="304"/>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c r="AW195" s="138"/>
      <c r="AX195" s="138"/>
      <c r="AY195" s="138"/>
      <c r="AZ195" s="138"/>
      <c r="BA195" s="138"/>
      <c r="BB195" s="138"/>
      <c r="BC195" s="138"/>
      <c r="BD195" s="142">
        <v>1</v>
      </c>
    </row>
    <row r="196" spans="1:58" ht="21" customHeight="1" x14ac:dyDescent="0.25">
      <c r="A196" s="138"/>
      <c r="B196" s="730"/>
      <c r="C196" s="278"/>
      <c r="D196" s="164"/>
      <c r="E196" s="315" t="s">
        <v>1656</v>
      </c>
      <c r="F196" s="347" t="s">
        <v>1660</v>
      </c>
      <c r="G196" s="174"/>
      <c r="H196" s="304"/>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c r="AW196" s="138"/>
      <c r="AX196" s="138"/>
      <c r="AY196" s="138"/>
      <c r="AZ196" s="138"/>
      <c r="BA196" s="138"/>
      <c r="BB196" s="138"/>
      <c r="BC196" s="138"/>
      <c r="BD196" s="142">
        <v>1</v>
      </c>
    </row>
    <row r="197" spans="1:58" ht="21" customHeight="1" x14ac:dyDescent="0.25">
      <c r="A197" s="138"/>
      <c r="B197" s="730"/>
      <c r="C197" s="280"/>
      <c r="D197" s="164"/>
      <c r="E197" s="349" t="s">
        <v>1661</v>
      </c>
      <c r="F197" s="435" t="s">
        <v>1639</v>
      </c>
      <c r="G197" s="174"/>
      <c r="H197" s="304"/>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W197" s="138"/>
      <c r="AX197" s="138"/>
      <c r="AY197" s="138"/>
      <c r="AZ197" s="138"/>
      <c r="BA197" s="138"/>
      <c r="BB197" s="138"/>
      <c r="BC197" s="138"/>
      <c r="BD197" s="142">
        <v>1</v>
      </c>
    </row>
    <row r="198" spans="1:58" ht="21" customHeight="1" x14ac:dyDescent="0.25">
      <c r="A198" s="138"/>
      <c r="B198" s="730"/>
      <c r="C198" s="280"/>
      <c r="D198" s="436" t="s">
        <v>1662</v>
      </c>
      <c r="E198" s="437" t="str">
        <f>ADDRESS(ROW(G177),COLUMN(G177),4)</f>
        <v>G177</v>
      </c>
      <c r="G198" s="174"/>
      <c r="H198" s="304"/>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W198" s="138"/>
      <c r="AX198" s="138"/>
      <c r="AY198" s="138"/>
      <c r="AZ198" s="138"/>
      <c r="BA198" s="138"/>
      <c r="BB198" s="138"/>
      <c r="BC198" s="138"/>
      <c r="BD198" s="142">
        <v>1</v>
      </c>
    </row>
    <row r="199" spans="1:58" ht="21" customHeight="1" x14ac:dyDescent="0.25">
      <c r="A199" s="138"/>
      <c r="B199" s="730"/>
      <c r="C199" s="207" t="s">
        <v>1642</v>
      </c>
      <c r="D199" s="354"/>
      <c r="E199" s="352"/>
      <c r="F199" s="207" t="s">
        <v>1643</v>
      </c>
      <c r="G199" s="174"/>
      <c r="H199" s="304"/>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W199" s="138"/>
      <c r="AX199" s="138"/>
      <c r="AY199" s="138"/>
      <c r="AZ199" s="138"/>
      <c r="BA199" s="138"/>
      <c r="BB199" s="138"/>
      <c r="BC199" s="138"/>
      <c r="BD199" s="142">
        <v>1</v>
      </c>
    </row>
    <row r="200" spans="1:58" ht="21" customHeight="1" x14ac:dyDescent="0.25">
      <c r="A200" s="138"/>
      <c r="B200" s="730"/>
      <c r="C200" s="210">
        <v>12</v>
      </c>
      <c r="D200" s="210">
        <v>11</v>
      </c>
      <c r="E200" s="210">
        <v>11</v>
      </c>
      <c r="F200" s="210">
        <v>11</v>
      </c>
      <c r="G200" s="210">
        <v>11</v>
      </c>
      <c r="H200" s="211">
        <v>11</v>
      </c>
      <c r="I200" s="212" t="s">
        <v>1543</v>
      </c>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W200" s="138"/>
      <c r="AX200" s="138"/>
      <c r="AY200" s="138"/>
      <c r="AZ200" s="138"/>
      <c r="BA200" s="138"/>
      <c r="BB200" s="138"/>
      <c r="BC200" s="138"/>
      <c r="BD200" s="142">
        <v>1</v>
      </c>
    </row>
    <row r="201" spans="1:58" ht="21" customHeight="1" thickBot="1" x14ac:dyDescent="0.3">
      <c r="A201" s="138"/>
      <c r="B201" s="731"/>
      <c r="C201" s="217">
        <f ca="1">CELL("largeur",C201)</f>
        <v>11</v>
      </c>
      <c r="D201" s="217">
        <f t="shared" ref="D201:H201" ca="1" si="10">CELL("largeur",D201)</f>
        <v>18</v>
      </c>
      <c r="E201" s="217">
        <f t="shared" ca="1" si="10"/>
        <v>11</v>
      </c>
      <c r="F201" s="217">
        <f t="shared" ca="1" si="10"/>
        <v>11</v>
      </c>
      <c r="G201" s="217">
        <f t="shared" ca="1" si="10"/>
        <v>11</v>
      </c>
      <c r="H201" s="218">
        <f t="shared" ca="1" si="10"/>
        <v>11</v>
      </c>
      <c r="I201" s="212" t="s">
        <v>1546</v>
      </c>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W201" s="138"/>
      <c r="AX201" s="138"/>
      <c r="AY201" s="138"/>
      <c r="AZ201" s="138"/>
      <c r="BA201" s="138"/>
      <c r="BB201" s="138"/>
      <c r="BC201" s="138"/>
      <c r="BD201" s="142">
        <v>1</v>
      </c>
    </row>
    <row r="202" spans="1:58" ht="21" customHeight="1" thickBot="1" x14ac:dyDescent="0.3">
      <c r="A202" s="138"/>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c r="AW202" s="138"/>
      <c r="AX202" s="138"/>
      <c r="AY202" s="138"/>
      <c r="AZ202" s="138"/>
      <c r="BA202" s="138"/>
      <c r="BB202" s="138"/>
      <c r="BC202" s="138"/>
      <c r="BD202" s="142">
        <v>1</v>
      </c>
    </row>
    <row r="203" spans="1:58" s="145" customFormat="1" ht="21" customHeight="1" x14ac:dyDescent="0.25">
      <c r="A203" s="138">
        <v>1</v>
      </c>
      <c r="B203" s="168" t="s">
        <v>1505</v>
      </c>
      <c r="C203" s="438"/>
      <c r="D203" s="439"/>
      <c r="E203" s="439"/>
      <c r="F203" s="439"/>
      <c r="G203" s="439"/>
      <c r="H203" s="440"/>
      <c r="I203" s="439"/>
      <c r="J203" s="439"/>
      <c r="K203" s="441" t="s">
        <v>1663</v>
      </c>
      <c r="L203" s="442" t="s">
        <v>1664</v>
      </c>
      <c r="M203" s="138"/>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c r="AJ203" s="138"/>
      <c r="AK203" s="138"/>
      <c r="AL203" s="138"/>
      <c r="AM203" s="138"/>
      <c r="AN203" s="138"/>
      <c r="AO203" s="138"/>
      <c r="AP203" s="138"/>
      <c r="AQ203" s="138"/>
      <c r="AR203" s="138"/>
      <c r="AS203" s="138"/>
      <c r="AT203" s="138"/>
      <c r="AU203" s="138"/>
      <c r="AV203" s="138"/>
      <c r="AW203" s="138"/>
      <c r="AX203" s="138"/>
      <c r="AY203" s="138"/>
      <c r="AZ203" s="138"/>
      <c r="BA203" s="138"/>
      <c r="BB203" s="138"/>
      <c r="BC203" s="138"/>
      <c r="BD203" s="142">
        <v>1</v>
      </c>
      <c r="BE203" s="165"/>
      <c r="BF203" s="165"/>
    </row>
    <row r="204" spans="1:58" s="145" customFormat="1" ht="21" customHeight="1" x14ac:dyDescent="0.25">
      <c r="A204" s="138">
        <v>1</v>
      </c>
      <c r="B204" s="734">
        <v>3</v>
      </c>
      <c r="C204" s="443" t="str">
        <f>ADDRESS(ROW(),COLUMN(),4)</f>
        <v>C204</v>
      </c>
      <c r="D204" s="444" t="s">
        <v>1665</v>
      </c>
      <c r="E204" s="445"/>
      <c r="F204" s="445"/>
      <c r="G204" s="445"/>
      <c r="H204" s="445"/>
      <c r="I204" s="445"/>
      <c r="J204" s="445"/>
      <c r="K204" s="446"/>
      <c r="L204" s="138">
        <v>1</v>
      </c>
      <c r="M204" s="138">
        <v>1</v>
      </c>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c r="AJ204" s="138"/>
      <c r="AK204" s="138"/>
      <c r="AL204" s="138"/>
      <c r="AM204" s="138"/>
      <c r="AN204" s="138"/>
      <c r="AO204" s="138"/>
      <c r="AP204" s="138"/>
      <c r="AQ204" s="138"/>
      <c r="AR204" s="138"/>
      <c r="AS204" s="138"/>
      <c r="AT204" s="138"/>
      <c r="AU204" s="138"/>
      <c r="AV204" s="138"/>
      <c r="AW204" s="138"/>
      <c r="AX204" s="138"/>
      <c r="AY204" s="138"/>
      <c r="AZ204" s="138"/>
      <c r="BA204" s="138"/>
      <c r="BB204" s="138"/>
      <c r="BC204" s="138"/>
      <c r="BD204" s="142">
        <v>1</v>
      </c>
      <c r="BE204" s="165"/>
      <c r="BF204" s="165"/>
    </row>
    <row r="205" spans="1:58" s="145" customFormat="1" ht="21" customHeight="1" x14ac:dyDescent="0.25">
      <c r="A205" s="138">
        <v>1</v>
      </c>
      <c r="B205" s="734"/>
      <c r="C205" s="447"/>
      <c r="D205" s="448" t="s">
        <v>1666</v>
      </c>
      <c r="E205" s="449">
        <v>0.44</v>
      </c>
      <c r="F205" s="450"/>
      <c r="G205" s="451" t="s">
        <v>1666</v>
      </c>
      <c r="H205" s="449">
        <v>100</v>
      </c>
      <c r="I205" s="450"/>
      <c r="J205" s="452" t="s">
        <v>1667</v>
      </c>
      <c r="K205" s="453">
        <v>115</v>
      </c>
      <c r="L205" s="170" t="s">
        <v>1604</v>
      </c>
      <c r="M205" s="138"/>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c r="AJ205" s="138"/>
      <c r="AK205" s="138"/>
      <c r="AL205" s="138"/>
      <c r="AM205" s="138"/>
      <c r="AN205" s="138"/>
      <c r="AO205" s="138"/>
      <c r="AP205" s="138"/>
      <c r="AQ205" s="138"/>
      <c r="AR205" s="138"/>
      <c r="AS205" s="138"/>
      <c r="AT205" s="138"/>
      <c r="AU205" s="138"/>
      <c r="AV205" s="138"/>
      <c r="AW205" s="138"/>
      <c r="AX205" s="138"/>
      <c r="AY205" s="138"/>
      <c r="AZ205" s="138"/>
      <c r="BA205" s="138"/>
      <c r="BB205" s="138"/>
      <c r="BC205" s="138"/>
      <c r="BD205" s="142">
        <v>1</v>
      </c>
      <c r="BE205" s="165"/>
      <c r="BF205" s="165"/>
    </row>
    <row r="206" spans="1:58" s="145" customFormat="1" ht="21" customHeight="1" x14ac:dyDescent="0.25">
      <c r="A206" s="138">
        <v>1</v>
      </c>
      <c r="B206" s="734"/>
      <c r="C206" s="454"/>
      <c r="D206" s="455" t="s">
        <v>1668</v>
      </c>
      <c r="E206" s="456">
        <v>60</v>
      </c>
      <c r="F206" s="450"/>
      <c r="G206" s="455" t="s">
        <v>1669</v>
      </c>
      <c r="H206" s="457">
        <v>10</v>
      </c>
      <c r="I206" s="450"/>
      <c r="J206" s="451" t="s">
        <v>1666</v>
      </c>
      <c r="K206" s="458">
        <v>133</v>
      </c>
      <c r="L206" s="170" t="s">
        <v>1607</v>
      </c>
      <c r="M206" s="138"/>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c r="AJ206" s="138"/>
      <c r="AK206" s="138"/>
      <c r="AL206" s="138"/>
      <c r="AM206" s="138"/>
      <c r="AN206" s="138"/>
      <c r="AO206" s="138"/>
      <c r="AP206" s="138"/>
      <c r="AQ206" s="138"/>
      <c r="AR206" s="138"/>
      <c r="AS206" s="138"/>
      <c r="AT206" s="138"/>
      <c r="AU206" s="138"/>
      <c r="AV206" s="138"/>
      <c r="AW206" s="138"/>
      <c r="AX206" s="138"/>
      <c r="AY206" s="138"/>
      <c r="AZ206" s="138"/>
      <c r="BA206" s="138"/>
      <c r="BB206" s="138"/>
      <c r="BC206" s="138"/>
      <c r="BD206" s="142">
        <v>1</v>
      </c>
      <c r="BE206" s="165"/>
      <c r="BF206" s="165"/>
    </row>
    <row r="207" spans="1:58" s="145" customFormat="1" ht="21" customHeight="1" x14ac:dyDescent="0.25">
      <c r="A207" s="138">
        <v>1</v>
      </c>
      <c r="B207" s="734"/>
      <c r="C207" s="459"/>
      <c r="D207" s="460" t="s">
        <v>1669</v>
      </c>
      <c r="E207" s="461">
        <f>E205*E206%</f>
        <v>0.26400000000000001</v>
      </c>
      <c r="F207" s="450"/>
      <c r="G207" s="462" t="s">
        <v>1667</v>
      </c>
      <c r="H207" s="461">
        <f>IF(H205=0,0,H205+H206)</f>
        <v>110</v>
      </c>
      <c r="I207" s="450"/>
      <c r="J207" s="460" t="s">
        <v>1669</v>
      </c>
      <c r="K207" s="463">
        <f>IF(K205=0,0,IF(K206=0,0,K205-K206))</f>
        <v>-18</v>
      </c>
      <c r="L207" s="381" t="str">
        <f>HYPERLINK("#"&amp;ADDRESS(ROW(K207),COLUMN(K207),4),"◀"&amp;ADDRESS(ROW(K207),COLUMN(K207),4))</f>
        <v>◀K207</v>
      </c>
      <c r="M207" s="236" t="str">
        <f ca="1">_xlfn.FORMULATEXT(K207)</f>
        <v>=SI(K205=0;0;SI(K206=0;0;K205-K206))</v>
      </c>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42">
        <v>1</v>
      </c>
      <c r="BE207" s="165"/>
      <c r="BF207" s="165"/>
    </row>
    <row r="208" spans="1:58" s="145" customFormat="1" ht="21" customHeight="1" x14ac:dyDescent="0.25">
      <c r="A208" s="138">
        <v>1</v>
      </c>
      <c r="B208" s="734"/>
      <c r="C208" s="464"/>
      <c r="D208" s="462" t="s">
        <v>1667</v>
      </c>
      <c r="E208" s="461">
        <f>((E205*E206)/100)+E205</f>
        <v>0.70399999999999996</v>
      </c>
      <c r="F208" s="450"/>
      <c r="G208" s="465" t="s">
        <v>1668</v>
      </c>
      <c r="H208" s="466">
        <f>IF(H205=0,0,IF(ISBLANK(H205),0,(H206/H205)*100))</f>
        <v>10</v>
      </c>
      <c r="I208" s="450"/>
      <c r="J208" s="465" t="s">
        <v>1668</v>
      </c>
      <c r="K208" s="467">
        <f>IF(K206=0,0,IF(ISBLANK(K206),0,(K207/K206)*100))</f>
        <v>-13.533834586466165</v>
      </c>
      <c r="L208" s="381" t="str">
        <f>HYPERLINK("#"&amp;ADDRESS(ROW(K208),COLUMN(K208),4),"◀"&amp;ADDRESS(ROW(K208),COLUMN(K208),4))</f>
        <v>◀K208</v>
      </c>
      <c r="M208" s="236" t="str">
        <f ca="1">_xlfn.FORMULATEXT(K208)</f>
        <v>=SI(K206=0;0;SI(ESTVIDE(K206);0;(K207/K206)*100))</v>
      </c>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c r="AJ208" s="138"/>
      <c r="AK208" s="138"/>
      <c r="AL208" s="138"/>
      <c r="AM208" s="138"/>
      <c r="AN208" s="138"/>
      <c r="AO208" s="138"/>
      <c r="AP208" s="138"/>
      <c r="AQ208" s="138"/>
      <c r="AR208" s="138"/>
      <c r="AS208" s="138"/>
      <c r="AT208" s="138"/>
      <c r="AU208" s="138"/>
      <c r="AV208" s="138"/>
      <c r="AW208" s="138"/>
      <c r="AX208" s="138"/>
      <c r="AY208" s="138"/>
      <c r="AZ208" s="138"/>
      <c r="BA208" s="138"/>
      <c r="BB208" s="138"/>
      <c r="BC208" s="138"/>
      <c r="BD208" s="142">
        <v>1</v>
      </c>
      <c r="BE208" s="165"/>
      <c r="BF208" s="165"/>
    </row>
    <row r="209" spans="1:58" s="145" customFormat="1" ht="21" customHeight="1" x14ac:dyDescent="0.25">
      <c r="A209" s="138">
        <v>1</v>
      </c>
      <c r="B209" s="734"/>
      <c r="C209" s="468"/>
      <c r="D209" s="469"/>
      <c r="E209" s="470"/>
      <c r="F209" s="471"/>
      <c r="G209" s="472"/>
      <c r="H209" s="473"/>
      <c r="I209" s="471"/>
      <c r="J209" s="472"/>
      <c r="K209" s="474"/>
      <c r="L209" s="138">
        <v>1</v>
      </c>
      <c r="M209" s="138">
        <v>1</v>
      </c>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8"/>
      <c r="BD209" s="142">
        <v>1</v>
      </c>
      <c r="BE209" s="165"/>
      <c r="BF209" s="165"/>
    </row>
    <row r="210" spans="1:58" s="145" customFormat="1" ht="21" customHeight="1" x14ac:dyDescent="0.25">
      <c r="A210" s="138">
        <v>1</v>
      </c>
      <c r="B210" s="734"/>
      <c r="C210" s="447"/>
      <c r="D210" s="451" t="s">
        <v>1666</v>
      </c>
      <c r="E210" s="449">
        <v>5.8970000000000002</v>
      </c>
      <c r="F210" s="450"/>
      <c r="G210" s="452" t="s">
        <v>1667</v>
      </c>
      <c r="H210" s="457">
        <v>9.64</v>
      </c>
      <c r="I210" s="450"/>
      <c r="J210" s="452" t="s">
        <v>1667</v>
      </c>
      <c r="K210" s="453">
        <v>100</v>
      </c>
      <c r="L210" s="138">
        <v>1</v>
      </c>
      <c r="M210" s="138">
        <v>1</v>
      </c>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c r="AJ210" s="138"/>
      <c r="AK210" s="138"/>
      <c r="AL210" s="138"/>
      <c r="AM210" s="138"/>
      <c r="AN210" s="138"/>
      <c r="AO210" s="138"/>
      <c r="AP210" s="138"/>
      <c r="AQ210" s="138"/>
      <c r="AR210" s="138"/>
      <c r="AS210" s="138"/>
      <c r="AT210" s="138"/>
      <c r="AU210" s="138"/>
      <c r="AV210" s="138"/>
      <c r="AW210" s="138"/>
      <c r="AX210" s="138"/>
      <c r="AY210" s="138"/>
      <c r="AZ210" s="138"/>
      <c r="BA210" s="138"/>
      <c r="BB210" s="138"/>
      <c r="BC210" s="138"/>
      <c r="BD210" s="142">
        <v>1</v>
      </c>
      <c r="BE210" s="165"/>
      <c r="BF210" s="165"/>
    </row>
    <row r="211" spans="1:58" s="145" customFormat="1" ht="21" customHeight="1" x14ac:dyDescent="0.25">
      <c r="A211" s="138">
        <v>1</v>
      </c>
      <c r="B211" s="734"/>
      <c r="C211" s="475"/>
      <c r="D211" s="452" t="s">
        <v>1667</v>
      </c>
      <c r="E211" s="457">
        <v>9.64</v>
      </c>
      <c r="F211" s="450"/>
      <c r="G211" s="455" t="s">
        <v>1668</v>
      </c>
      <c r="H211" s="476">
        <v>63.5</v>
      </c>
      <c r="I211" s="450"/>
      <c r="J211" s="455" t="s">
        <v>1669</v>
      </c>
      <c r="K211" s="453">
        <v>50</v>
      </c>
      <c r="L211" s="138">
        <v>1</v>
      </c>
      <c r="M211" s="138">
        <v>1</v>
      </c>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138"/>
      <c r="BA211" s="138"/>
      <c r="BB211" s="138"/>
      <c r="BC211" s="138"/>
      <c r="BD211" s="142">
        <v>1</v>
      </c>
      <c r="BE211" s="165"/>
      <c r="BF211" s="165"/>
    </row>
    <row r="212" spans="1:58" s="145" customFormat="1" ht="21" customHeight="1" x14ac:dyDescent="0.25">
      <c r="A212" s="138">
        <v>1</v>
      </c>
      <c r="B212" s="734"/>
      <c r="C212" s="459"/>
      <c r="D212" s="460" t="s">
        <v>1669</v>
      </c>
      <c r="E212" s="461">
        <f>IF(E210=0,0,IF(E211=0,0,E211-E210))</f>
        <v>3.7430000000000003</v>
      </c>
      <c r="F212" s="450"/>
      <c r="G212" s="460" t="s">
        <v>1669</v>
      </c>
      <c r="H212" s="461">
        <f>H210-H213</f>
        <v>3.7439755351681958</v>
      </c>
      <c r="I212" s="450"/>
      <c r="J212" s="462" t="s">
        <v>1666</v>
      </c>
      <c r="K212" s="463">
        <f>IF(K210=0,0,IF(ISBLANK(K210),0,K210-K211))</f>
        <v>50</v>
      </c>
      <c r="L212" s="381" t="str">
        <f>HYPERLINK("#"&amp;ADDRESS(ROW(E212),COLUMN(E212),4),"◀"&amp;ADDRESS(ROW(E212),COLUMN(E212),4))</f>
        <v>◀E212</v>
      </c>
      <c r="M212" s="236" t="str">
        <f ca="1">_xlfn.FORMULATEXT(E212)</f>
        <v>=SI(E210=0;0;SI(E211=0;0;E211-E210))</v>
      </c>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c r="AJ212" s="138"/>
      <c r="AK212" s="138"/>
      <c r="AL212" s="138"/>
      <c r="AM212" s="138"/>
      <c r="AN212" s="138"/>
      <c r="AO212" s="138"/>
      <c r="AP212" s="138"/>
      <c r="AQ212" s="138"/>
      <c r="AR212" s="138"/>
      <c r="AS212" s="138"/>
      <c r="AT212" s="138"/>
      <c r="AU212" s="138"/>
      <c r="AV212" s="138"/>
      <c r="AW212" s="138"/>
      <c r="AX212" s="138"/>
      <c r="AY212" s="138"/>
      <c r="AZ212" s="138"/>
      <c r="BA212" s="138"/>
      <c r="BB212" s="138"/>
      <c r="BC212" s="138"/>
      <c r="BD212" s="142">
        <v>1</v>
      </c>
      <c r="BE212" s="165"/>
      <c r="BF212" s="165"/>
    </row>
    <row r="213" spans="1:58" s="145" customFormat="1" ht="21" customHeight="1" x14ac:dyDescent="0.25">
      <c r="A213" s="138">
        <v>1</v>
      </c>
      <c r="B213" s="734"/>
      <c r="C213" s="477"/>
      <c r="D213" s="478" t="s">
        <v>1668</v>
      </c>
      <c r="E213" s="479">
        <f>IF(E210=0,0,IF(ISBLANK(E210),0,(E212/E210)*100))</f>
        <v>63.472952348651859</v>
      </c>
      <c r="F213" s="450"/>
      <c r="G213" s="480" t="s">
        <v>1666</v>
      </c>
      <c r="H213" s="481">
        <f>(H210/(100+H211)*100)</f>
        <v>5.8960244648318048</v>
      </c>
      <c r="I213" s="450"/>
      <c r="J213" s="478" t="s">
        <v>1668</v>
      </c>
      <c r="K213" s="482">
        <f>IF(K212=0,0,IF(ISBLANK(K211),0,(K211/K212)*100))</f>
        <v>100</v>
      </c>
      <c r="L213" s="381" t="str">
        <f>HYPERLINK("#"&amp;ADDRESS(ROW(E213),COLUMN(E213),4),"◀"&amp;ADDRESS(ROW(E213),COLUMN(E213),4))</f>
        <v>◀E213</v>
      </c>
      <c r="M213" s="236" t="str">
        <f ca="1">_xlfn.FORMULATEXT(E213)</f>
        <v>=SI(E210=0;0;SI(ESTVIDE(E210);0;(E212/E210)*100))</v>
      </c>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c r="AR213" s="138"/>
      <c r="AS213" s="138"/>
      <c r="AT213" s="138"/>
      <c r="AU213" s="138"/>
      <c r="AV213" s="138"/>
      <c r="AW213" s="138"/>
      <c r="AX213" s="138"/>
      <c r="AY213" s="138"/>
      <c r="AZ213" s="138"/>
      <c r="BA213" s="138"/>
      <c r="BB213" s="138"/>
      <c r="BC213" s="138"/>
      <c r="BD213" s="142">
        <v>1</v>
      </c>
    </row>
    <row r="214" spans="1:58" s="145" customFormat="1" ht="21" customHeight="1" x14ac:dyDescent="0.25">
      <c r="A214" s="138">
        <v>1</v>
      </c>
      <c r="B214" s="734"/>
      <c r="C214" s="736" t="s">
        <v>1670</v>
      </c>
      <c r="D214" s="736"/>
      <c r="E214" s="736"/>
      <c r="F214" s="736"/>
      <c r="G214" s="736"/>
      <c r="H214" s="736"/>
      <c r="I214" s="736"/>
      <c r="J214" s="736"/>
      <c r="K214" s="737"/>
      <c r="L214" s="138">
        <v>1</v>
      </c>
      <c r="M214" s="138">
        <v>1</v>
      </c>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c r="AR214" s="138"/>
      <c r="AS214" s="138"/>
      <c r="AT214" s="138"/>
      <c r="AU214" s="138"/>
      <c r="AV214" s="138"/>
      <c r="AW214" s="138"/>
      <c r="AX214" s="138"/>
      <c r="AY214" s="138"/>
      <c r="AZ214" s="138"/>
      <c r="BA214" s="138"/>
      <c r="BB214" s="138"/>
      <c r="BC214" s="138"/>
      <c r="BD214" s="142">
        <v>1</v>
      </c>
    </row>
    <row r="215" spans="1:58" s="145" customFormat="1" ht="21" customHeight="1" x14ac:dyDescent="0.25">
      <c r="A215" s="138"/>
      <c r="B215" s="734"/>
      <c r="C215" s="210">
        <v>12</v>
      </c>
      <c r="D215" s="210">
        <v>11</v>
      </c>
      <c r="E215" s="210">
        <v>11</v>
      </c>
      <c r="F215" s="210">
        <v>11</v>
      </c>
      <c r="G215" s="210">
        <v>11</v>
      </c>
      <c r="H215" s="210">
        <v>11</v>
      </c>
      <c r="I215" s="210">
        <v>11</v>
      </c>
      <c r="J215" s="210">
        <v>11</v>
      </c>
      <c r="K215" s="211">
        <v>11</v>
      </c>
      <c r="L215" s="212" t="s">
        <v>1543</v>
      </c>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c r="AR215" s="138"/>
      <c r="AS215" s="138"/>
      <c r="AT215" s="138"/>
      <c r="AU215" s="138"/>
      <c r="AV215" s="138"/>
      <c r="AW215" s="138"/>
      <c r="AX215" s="138"/>
      <c r="AY215" s="138"/>
      <c r="AZ215" s="138"/>
      <c r="BA215" s="138"/>
      <c r="BB215" s="138"/>
      <c r="BC215" s="138"/>
      <c r="BD215" s="142">
        <v>1</v>
      </c>
    </row>
    <row r="216" spans="1:58" s="145" customFormat="1" ht="21" customHeight="1" thickBot="1" x14ac:dyDescent="0.3">
      <c r="A216" s="138"/>
      <c r="B216" s="735"/>
      <c r="C216" s="217">
        <f ca="1">CELL("largeur",C216)</f>
        <v>11</v>
      </c>
      <c r="D216" s="217">
        <f t="shared" ref="D216:K216" ca="1" si="11">CELL("largeur",D216)</f>
        <v>18</v>
      </c>
      <c r="E216" s="217">
        <f t="shared" ca="1" si="11"/>
        <v>11</v>
      </c>
      <c r="F216" s="217">
        <f ca="1">CELL("largeur",F216)</f>
        <v>11</v>
      </c>
      <c r="G216" s="217">
        <f t="shared" ca="1" si="11"/>
        <v>11</v>
      </c>
      <c r="H216" s="217">
        <f t="shared" ca="1" si="11"/>
        <v>11</v>
      </c>
      <c r="I216" s="217">
        <f t="shared" ca="1" si="11"/>
        <v>14</v>
      </c>
      <c r="J216" s="217">
        <f t="shared" ca="1" si="11"/>
        <v>16</v>
      </c>
      <c r="K216" s="218">
        <f t="shared" ca="1" si="11"/>
        <v>14</v>
      </c>
      <c r="L216" s="212" t="s">
        <v>1546</v>
      </c>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c r="AR216" s="138"/>
      <c r="AS216" s="138"/>
      <c r="AT216" s="138"/>
      <c r="AU216" s="138"/>
      <c r="AV216" s="138"/>
      <c r="AW216" s="138"/>
      <c r="AX216" s="138"/>
      <c r="AY216" s="138"/>
      <c r="AZ216" s="138"/>
      <c r="BA216" s="138"/>
      <c r="BB216" s="138"/>
      <c r="BC216" s="138"/>
      <c r="BD216" s="142">
        <v>1</v>
      </c>
    </row>
    <row r="217" spans="1:58" s="145" customFormat="1" ht="21" customHeight="1" thickBot="1" x14ac:dyDescent="0.3">
      <c r="A217" s="212"/>
      <c r="B217" s="212"/>
      <c r="C217" s="212"/>
      <c r="D217" s="212"/>
      <c r="E217" s="212"/>
      <c r="F217" s="212"/>
      <c r="G217" s="212"/>
      <c r="H217" s="212"/>
      <c r="I217" s="212"/>
      <c r="J217" s="212"/>
      <c r="K217" s="212"/>
      <c r="L217" s="138"/>
      <c r="M217" s="138">
        <v>1</v>
      </c>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c r="AJ217" s="138"/>
      <c r="AK217" s="138"/>
      <c r="AL217" s="138"/>
      <c r="AM217" s="138"/>
      <c r="AN217" s="138"/>
      <c r="AO217" s="138"/>
      <c r="AP217" s="138"/>
      <c r="AQ217" s="138"/>
      <c r="AR217" s="138"/>
      <c r="AS217" s="138"/>
      <c r="AT217" s="138"/>
      <c r="AU217" s="138"/>
      <c r="AV217" s="138"/>
      <c r="AW217" s="138"/>
      <c r="AX217" s="138"/>
      <c r="AY217" s="138"/>
      <c r="AZ217" s="138"/>
      <c r="BA217" s="138"/>
      <c r="BB217" s="138"/>
      <c r="BC217" s="138"/>
      <c r="BD217" s="142">
        <v>1</v>
      </c>
    </row>
    <row r="218" spans="1:58" s="145" customFormat="1" ht="21" customHeight="1" x14ac:dyDescent="0.25">
      <c r="A218" s="138"/>
      <c r="B218" s="168" t="s">
        <v>1505</v>
      </c>
      <c r="C218" s="483" t="s">
        <v>1671</v>
      </c>
      <c r="D218" s="484"/>
      <c r="E218" s="484"/>
      <c r="F218" s="484"/>
      <c r="G218" s="484"/>
      <c r="H218" s="484"/>
      <c r="I218" s="484"/>
      <c r="J218" s="484"/>
      <c r="K218" s="485" t="s">
        <v>1672</v>
      </c>
      <c r="L218" s="138"/>
      <c r="M218" s="168" t="s">
        <v>1505</v>
      </c>
      <c r="N218" s="740" t="s">
        <v>1673</v>
      </c>
      <c r="O218" s="740"/>
      <c r="P218" s="740"/>
      <c r="Q218" s="740"/>
      <c r="R218" s="740"/>
      <c r="S218" s="740"/>
      <c r="T218" s="741"/>
      <c r="U218" s="138"/>
      <c r="V218" s="138"/>
      <c r="W218" s="138"/>
      <c r="X218" s="138"/>
      <c r="Y218" s="138"/>
      <c r="Z218" s="138"/>
      <c r="AA218" s="138"/>
      <c r="AB218" s="138"/>
      <c r="AC218" s="138"/>
      <c r="AD218" s="138"/>
      <c r="AE218" s="138"/>
      <c r="AF218" s="138"/>
      <c r="AG218" s="138"/>
      <c r="AH218" s="138"/>
      <c r="AI218" s="138"/>
      <c r="AJ218" s="138"/>
      <c r="AK218" s="138"/>
      <c r="AL218" s="138"/>
      <c r="AM218" s="138"/>
      <c r="AN218" s="138"/>
      <c r="AO218" s="138"/>
      <c r="AP218" s="138"/>
      <c r="AQ218" s="138"/>
      <c r="AR218" s="138"/>
      <c r="AS218" s="138"/>
      <c r="AT218" s="138"/>
      <c r="AU218" s="138"/>
      <c r="AV218" s="138"/>
      <c r="AW218" s="138"/>
      <c r="AX218" s="138"/>
      <c r="AY218" s="138"/>
      <c r="AZ218" s="138"/>
      <c r="BA218" s="138"/>
      <c r="BB218" s="138"/>
      <c r="BC218" s="138"/>
      <c r="BD218" s="142">
        <v>1</v>
      </c>
    </row>
    <row r="219" spans="1:58" s="145" customFormat="1" ht="21" customHeight="1" x14ac:dyDescent="0.25">
      <c r="A219" s="138"/>
      <c r="B219" s="734">
        <v>3</v>
      </c>
      <c r="C219" s="486" t="str">
        <f>ADDRESS(ROW(),COLUMN(),4)</f>
        <v>C219</v>
      </c>
      <c r="D219" s="487"/>
      <c r="E219" s="487"/>
      <c r="F219" s="488"/>
      <c r="G219" s="487"/>
      <c r="H219" s="487"/>
      <c r="I219" s="489"/>
      <c r="J219" s="489"/>
      <c r="K219" s="490"/>
      <c r="L219" s="138"/>
      <c r="M219" s="734">
        <v>3</v>
      </c>
      <c r="N219" s="491" t="str">
        <f>ADDRESS(ROW(),COLUMN(),4)</f>
        <v>N219</v>
      </c>
      <c r="O219" s="444" t="s">
        <v>1665</v>
      </c>
      <c r="P219" s="445"/>
      <c r="Q219" s="445"/>
      <c r="R219" s="445"/>
      <c r="S219" s="445"/>
      <c r="T219" s="446"/>
      <c r="U219" s="138"/>
      <c r="V219" s="138"/>
      <c r="W219" s="138"/>
      <c r="X219" s="138"/>
      <c r="Y219" s="138"/>
      <c r="Z219" s="138"/>
      <c r="AA219" s="138"/>
      <c r="AB219" s="138"/>
      <c r="AC219" s="138"/>
      <c r="AD219" s="138"/>
      <c r="AE219" s="138"/>
      <c r="AF219" s="138"/>
      <c r="AG219" s="138"/>
      <c r="AH219" s="138"/>
      <c r="AI219" s="138"/>
      <c r="AJ219" s="138"/>
      <c r="AK219" s="138"/>
      <c r="AL219" s="138"/>
      <c r="AM219" s="138"/>
      <c r="AN219" s="138"/>
      <c r="AO219" s="138"/>
      <c r="AP219" s="138"/>
      <c r="AQ219" s="138"/>
      <c r="AR219" s="138"/>
      <c r="AS219" s="138"/>
      <c r="AT219" s="138"/>
      <c r="AU219" s="138"/>
      <c r="AV219" s="138"/>
      <c r="AW219" s="138"/>
      <c r="AX219" s="138"/>
      <c r="AY219" s="138"/>
      <c r="AZ219" s="138"/>
      <c r="BA219" s="138"/>
      <c r="BB219" s="138"/>
      <c r="BC219" s="138"/>
      <c r="BD219" s="142">
        <v>1</v>
      </c>
    </row>
    <row r="220" spans="1:58" s="145" customFormat="1" ht="21" customHeight="1" x14ac:dyDescent="0.25">
      <c r="A220" s="138"/>
      <c r="B220" s="734"/>
      <c r="C220" s="488"/>
      <c r="D220" s="492" t="s">
        <v>1674</v>
      </c>
      <c r="E220" s="493">
        <v>1</v>
      </c>
      <c r="F220" s="494"/>
      <c r="G220" s="495" t="s">
        <v>1674</v>
      </c>
      <c r="H220" s="493">
        <v>1</v>
      </c>
      <c r="I220" s="496"/>
      <c r="J220" s="492" t="s">
        <v>1674</v>
      </c>
      <c r="K220" s="497">
        <v>1</v>
      </c>
      <c r="L220" s="138"/>
      <c r="M220" s="734"/>
      <c r="N220" s="742" t="s">
        <v>1675</v>
      </c>
      <c r="O220" s="742"/>
      <c r="P220" s="744" t="s">
        <v>1676</v>
      </c>
      <c r="Q220" s="744"/>
      <c r="R220" s="744"/>
      <c r="S220" s="744"/>
      <c r="T220" s="745"/>
      <c r="U220" s="138"/>
      <c r="V220" s="138"/>
      <c r="W220" s="138"/>
      <c r="X220" s="138"/>
      <c r="Y220" s="138"/>
      <c r="Z220" s="138"/>
      <c r="AA220" s="138"/>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8"/>
      <c r="BD220" s="142">
        <v>1</v>
      </c>
    </row>
    <row r="221" spans="1:58" s="145" customFormat="1" ht="21" customHeight="1" x14ac:dyDescent="0.25">
      <c r="A221" s="138"/>
      <c r="B221" s="734"/>
      <c r="C221" s="141"/>
      <c r="D221" s="498" t="s">
        <v>1677</v>
      </c>
      <c r="E221" s="499">
        <v>2</v>
      </c>
      <c r="F221" s="500"/>
      <c r="G221" s="501" t="s">
        <v>1678</v>
      </c>
      <c r="H221" s="499">
        <v>2</v>
      </c>
      <c r="I221" s="502"/>
      <c r="J221" s="498" t="s">
        <v>1679</v>
      </c>
      <c r="K221" s="503">
        <v>50</v>
      </c>
      <c r="L221" s="138"/>
      <c r="M221" s="734"/>
      <c r="N221" s="743"/>
      <c r="O221" s="743"/>
      <c r="P221" s="746"/>
      <c r="Q221" s="746"/>
      <c r="R221" s="746"/>
      <c r="S221" s="746"/>
      <c r="T221" s="747"/>
      <c r="U221" s="138"/>
      <c r="V221" s="138"/>
      <c r="W221" s="138"/>
      <c r="X221" s="138"/>
      <c r="Y221" s="138"/>
      <c r="Z221" s="138"/>
      <c r="AA221" s="138"/>
      <c r="AB221" s="138"/>
      <c r="AC221" s="138"/>
      <c r="AD221" s="138"/>
      <c r="AE221" s="138"/>
      <c r="AF221" s="138"/>
      <c r="AG221" s="138"/>
      <c r="AH221" s="138"/>
      <c r="AI221" s="138"/>
      <c r="AJ221" s="138"/>
      <c r="AK221" s="138"/>
      <c r="AL221" s="138"/>
      <c r="AM221" s="138"/>
      <c r="AN221" s="138"/>
      <c r="AO221" s="138"/>
      <c r="AP221" s="138"/>
      <c r="AQ221" s="138"/>
      <c r="AR221" s="138"/>
      <c r="AS221" s="138"/>
      <c r="AT221" s="138"/>
      <c r="AU221" s="138"/>
      <c r="AV221" s="138"/>
      <c r="AW221" s="138"/>
      <c r="AX221" s="138"/>
      <c r="AY221" s="138"/>
      <c r="AZ221" s="138"/>
      <c r="BA221" s="138"/>
      <c r="BB221" s="138"/>
      <c r="BC221" s="138"/>
      <c r="BD221" s="142">
        <v>1</v>
      </c>
    </row>
    <row r="222" spans="1:58" s="145" customFormat="1" ht="21" customHeight="1" x14ac:dyDescent="0.25">
      <c r="A222" s="138"/>
      <c r="B222" s="734"/>
      <c r="C222" s="141"/>
      <c r="D222" s="504" t="s">
        <v>1680</v>
      </c>
      <c r="E222" s="505">
        <f>IF(E220=0,0,IF(E221=0,0,E221-E220))</f>
        <v>1</v>
      </c>
      <c r="F222" s="500"/>
      <c r="G222" s="504" t="s">
        <v>1681</v>
      </c>
      <c r="H222" s="505">
        <f>IF(H220=0,0,H220+H221)</f>
        <v>3</v>
      </c>
      <c r="I222" s="502"/>
      <c r="J222" s="504" t="s">
        <v>1680</v>
      </c>
      <c r="K222" s="506">
        <f>K223*K221%</f>
        <v>1</v>
      </c>
      <c r="L222" s="138"/>
      <c r="M222" s="734"/>
      <c r="N222" s="748" t="s">
        <v>1682</v>
      </c>
      <c r="O222" s="750">
        <f>SUM(N226:N235)</f>
        <v>0.97000000000000008</v>
      </c>
      <c r="P222" s="752" t="str">
        <f>IF(N225&lt;S225,"Recette incomplète, il manque",IF(N225&gt;S225,"Trop de produits dans la recette",IF(N225=S225,"OK")))</f>
        <v>Recette incomplète, il manque</v>
      </c>
      <c r="Q222" s="752"/>
      <c r="R222" s="752"/>
      <c r="S222" s="752"/>
      <c r="T222" s="754">
        <f>IF(N225=S225,"",IF(N225&lt;S225,S225-N225,IF(N225&gt;S225,N225-S225)))</f>
        <v>2.9999999999999916E-2</v>
      </c>
      <c r="U222" s="138"/>
      <c r="V222" s="138"/>
      <c r="W222" s="138"/>
      <c r="X222" s="138"/>
      <c r="Y222" s="138"/>
      <c r="Z222" s="138"/>
      <c r="AA222" s="138"/>
      <c r="AB222" s="138"/>
      <c r="AC222" s="138"/>
      <c r="AD222" s="138"/>
      <c r="AE222" s="138"/>
      <c r="AF222" s="138"/>
      <c r="AG222" s="138"/>
      <c r="AH222" s="138"/>
      <c r="AI222" s="138"/>
      <c r="AJ222" s="138"/>
      <c r="AK222" s="138"/>
      <c r="AL222" s="138"/>
      <c r="AM222" s="138"/>
      <c r="AN222" s="138"/>
      <c r="AO222" s="138"/>
      <c r="AP222" s="138"/>
      <c r="AQ222" s="138"/>
      <c r="AR222" s="138"/>
      <c r="AS222" s="138"/>
      <c r="AT222" s="138"/>
      <c r="AU222" s="138"/>
      <c r="AV222" s="138"/>
      <c r="AW222" s="138"/>
      <c r="AX222" s="138"/>
      <c r="AY222" s="138"/>
      <c r="AZ222" s="138"/>
      <c r="BA222" s="138"/>
      <c r="BB222" s="138"/>
      <c r="BC222" s="138"/>
      <c r="BD222" s="142">
        <v>1</v>
      </c>
    </row>
    <row r="223" spans="1:58" s="145" customFormat="1" ht="21" customHeight="1" x14ac:dyDescent="0.25">
      <c r="A223" s="138"/>
      <c r="B223" s="734"/>
      <c r="C223" s="507"/>
      <c r="D223" s="508" t="s">
        <v>1683</v>
      </c>
      <c r="E223" s="509">
        <f>IF(E220=0,0,IF(E221=0,0,E222/E221))</f>
        <v>0.5</v>
      </c>
      <c r="F223" s="510"/>
      <c r="G223" s="508" t="s">
        <v>1683</v>
      </c>
      <c r="H223" s="509">
        <f>IF(H220=0,0,H221/H222)</f>
        <v>0.66666666666666663</v>
      </c>
      <c r="I223" s="511"/>
      <c r="J223" s="508" t="s">
        <v>1681</v>
      </c>
      <c r="K223" s="512">
        <f>K220/(100-K221)*100</f>
        <v>2</v>
      </c>
      <c r="L223" s="138"/>
      <c r="M223" s="734"/>
      <c r="N223" s="749"/>
      <c r="O223" s="751"/>
      <c r="P223" s="753"/>
      <c r="Q223" s="753"/>
      <c r="R223" s="753"/>
      <c r="S223" s="753"/>
      <c r="T223" s="755"/>
      <c r="U223" s="138"/>
      <c r="V223" s="138"/>
      <c r="W223" s="138"/>
      <c r="X223" s="138"/>
      <c r="Y223" s="138"/>
      <c r="Z223" s="138"/>
      <c r="AA223" s="138"/>
      <c r="AB223" s="138"/>
      <c r="AC223" s="138"/>
      <c r="AD223" s="138"/>
      <c r="AE223" s="138"/>
      <c r="AF223" s="138"/>
      <c r="AG223" s="138"/>
      <c r="AH223" s="138"/>
      <c r="AI223" s="138"/>
      <c r="AJ223" s="138"/>
      <c r="AK223" s="138"/>
      <c r="AL223" s="138"/>
      <c r="AM223" s="138"/>
      <c r="AN223" s="138"/>
      <c r="AO223" s="138"/>
      <c r="AP223" s="138"/>
      <c r="AQ223" s="138"/>
      <c r="AR223" s="138"/>
      <c r="AS223" s="138"/>
      <c r="AT223" s="138"/>
      <c r="AU223" s="138"/>
      <c r="AV223" s="138"/>
      <c r="AW223" s="138"/>
      <c r="AX223" s="138"/>
      <c r="AY223" s="138"/>
      <c r="AZ223" s="138"/>
      <c r="BA223" s="138"/>
      <c r="BB223" s="138"/>
      <c r="BC223" s="138"/>
      <c r="BD223" s="142">
        <v>1</v>
      </c>
    </row>
    <row r="224" spans="1:58" s="145" customFormat="1" ht="21" customHeight="1" x14ac:dyDescent="0.25">
      <c r="A224" s="138"/>
      <c r="B224" s="734"/>
      <c r="C224" s="488"/>
      <c r="D224" s="513" t="s">
        <v>1677</v>
      </c>
      <c r="E224" s="514">
        <v>2</v>
      </c>
      <c r="F224" s="494"/>
      <c r="G224" s="513" t="s">
        <v>1677</v>
      </c>
      <c r="H224" s="514">
        <v>2</v>
      </c>
      <c r="I224" s="496"/>
      <c r="J224" s="513" t="s">
        <v>1677</v>
      </c>
      <c r="K224" s="515">
        <v>1</v>
      </c>
      <c r="L224" s="138"/>
      <c r="M224" s="734"/>
      <c r="N224" s="516" t="s">
        <v>1684</v>
      </c>
      <c r="O224" s="517"/>
      <c r="P224" s="517"/>
      <c r="Q224" s="517"/>
      <c r="R224" s="518" t="s">
        <v>1685</v>
      </c>
      <c r="S224" s="519" t="s">
        <v>1686</v>
      </c>
      <c r="T224" s="520" t="s">
        <v>1687</v>
      </c>
      <c r="U224" s="138"/>
      <c r="V224" s="138"/>
      <c r="W224" s="138"/>
      <c r="X224" s="138"/>
      <c r="Y224" s="138"/>
      <c r="Z224" s="138"/>
      <c r="AA224" s="138"/>
      <c r="AB224" s="138"/>
      <c r="AC224" s="138"/>
      <c r="AD224" s="138"/>
      <c r="AE224" s="138"/>
      <c r="AF224" s="138"/>
      <c r="AG224" s="138"/>
      <c r="AH224" s="138"/>
      <c r="AI224" s="138"/>
      <c r="AJ224" s="138"/>
      <c r="AK224" s="138"/>
      <c r="AL224" s="138"/>
      <c r="AM224" s="138"/>
      <c r="AN224" s="138"/>
      <c r="AO224" s="138"/>
      <c r="AP224" s="138"/>
      <c r="AQ224" s="138"/>
      <c r="AR224" s="138"/>
      <c r="AS224" s="138"/>
      <c r="AT224" s="138"/>
      <c r="AU224" s="138"/>
      <c r="AV224" s="138"/>
      <c r="AW224" s="138"/>
      <c r="AX224" s="138"/>
      <c r="AY224" s="138"/>
      <c r="AZ224" s="138"/>
      <c r="BA224" s="138"/>
      <c r="BB224" s="138"/>
      <c r="BC224" s="138"/>
      <c r="BD224" s="142">
        <v>1</v>
      </c>
    </row>
    <row r="225" spans="1:58" s="145" customFormat="1" ht="21" customHeight="1" x14ac:dyDescent="0.25">
      <c r="A225" s="138"/>
      <c r="B225" s="734"/>
      <c r="C225" s="141"/>
      <c r="D225" s="521" t="s">
        <v>1674</v>
      </c>
      <c r="E225" s="522">
        <v>1</v>
      </c>
      <c r="F225" s="500"/>
      <c r="G225" s="521" t="s">
        <v>1678</v>
      </c>
      <c r="H225" s="522">
        <v>1</v>
      </c>
      <c r="I225" s="502"/>
      <c r="J225" s="521" t="s">
        <v>1679</v>
      </c>
      <c r="K225" s="523">
        <v>50</v>
      </c>
      <c r="L225" s="138"/>
      <c r="M225" s="734"/>
      <c r="N225" s="524">
        <f>SUM(N226:N235)</f>
        <v>0.97000000000000008</v>
      </c>
      <c r="O225" s="525"/>
      <c r="P225" s="526"/>
      <c r="Q225" s="527" t="s">
        <v>1688</v>
      </c>
      <c r="R225" s="528">
        <v>7</v>
      </c>
      <c r="S225" s="529">
        <v>1</v>
      </c>
      <c r="T225" s="530">
        <f>SUM(T226:T235)</f>
        <v>6.9300000000000006</v>
      </c>
      <c r="U225" s="138"/>
      <c r="V225" s="138"/>
      <c r="W225" s="138"/>
      <c r="X225" s="138"/>
      <c r="Y225" s="138"/>
      <c r="Z225" s="138"/>
      <c r="AA225" s="138"/>
      <c r="AB225" s="138"/>
      <c r="AC225" s="138"/>
      <c r="AD225" s="138"/>
      <c r="AE225" s="138"/>
      <c r="AF225" s="138"/>
      <c r="AG225" s="138"/>
      <c r="AH225" s="138"/>
      <c r="AI225" s="138"/>
      <c r="AJ225" s="138"/>
      <c r="AK225" s="138"/>
      <c r="AL225" s="138"/>
      <c r="AM225" s="138"/>
      <c r="AN225" s="138"/>
      <c r="AO225" s="138"/>
      <c r="AP225" s="138"/>
      <c r="AQ225" s="138"/>
      <c r="AR225" s="138"/>
      <c r="AS225" s="138"/>
      <c r="AT225" s="138"/>
      <c r="AU225" s="138"/>
      <c r="AV225" s="138"/>
      <c r="AW225" s="138"/>
      <c r="AX225" s="138"/>
      <c r="AY225" s="138"/>
      <c r="AZ225" s="138"/>
      <c r="BA225" s="138"/>
      <c r="BB225" s="138"/>
      <c r="BC225" s="138"/>
      <c r="BD225" s="142">
        <v>1</v>
      </c>
    </row>
    <row r="226" spans="1:58" s="145" customFormat="1" ht="21" customHeight="1" x14ac:dyDescent="0.25">
      <c r="A226" s="138"/>
      <c r="B226" s="734"/>
      <c r="C226" s="141"/>
      <c r="D226" s="504" t="s">
        <v>1680</v>
      </c>
      <c r="E226" s="505">
        <f>IF(E224=0,0,IF(E225=0,0,E224-E225))</f>
        <v>1</v>
      </c>
      <c r="F226" s="500"/>
      <c r="G226" s="504" t="s">
        <v>1689</v>
      </c>
      <c r="H226" s="505">
        <f>IF(H224=0,0,IF(H225=0,0,H224-H225))</f>
        <v>1</v>
      </c>
      <c r="I226" s="502"/>
      <c r="J226" s="504" t="s">
        <v>1680</v>
      </c>
      <c r="K226" s="506">
        <f>K224*K225%</f>
        <v>0.5</v>
      </c>
      <c r="L226" s="138"/>
      <c r="M226" s="734"/>
      <c r="N226" s="531">
        <v>0.12</v>
      </c>
      <c r="O226" s="532" t="s">
        <v>1690</v>
      </c>
      <c r="P226" s="532"/>
      <c r="Q226" s="532"/>
      <c r="R226" s="533">
        <f>R225*N226</f>
        <v>0.84</v>
      </c>
      <c r="S226" s="534">
        <v>0</v>
      </c>
      <c r="T226" s="535">
        <f t="shared" ref="T226:T235" si="12">IF(S226=0,R226,IF(R226="","",R226/(100-S226)*100))</f>
        <v>0.84</v>
      </c>
      <c r="U226" s="138"/>
      <c r="V226" s="138"/>
      <c r="W226" s="138"/>
      <c r="X226" s="138"/>
      <c r="Y226" s="138"/>
      <c r="Z226" s="138"/>
      <c r="AA226" s="138"/>
      <c r="AB226" s="138"/>
      <c r="AC226" s="138"/>
      <c r="AD226" s="138"/>
      <c r="AE226" s="138"/>
      <c r="AF226" s="138"/>
      <c r="AG226" s="138"/>
      <c r="AH226" s="138"/>
      <c r="AI226" s="138"/>
      <c r="AJ226" s="138"/>
      <c r="AK226" s="138"/>
      <c r="AL226" s="138"/>
      <c r="AM226" s="138"/>
      <c r="AN226" s="138"/>
      <c r="AO226" s="138"/>
      <c r="AP226" s="138"/>
      <c r="AQ226" s="138"/>
      <c r="AR226" s="138"/>
      <c r="AS226" s="138"/>
      <c r="AT226" s="138"/>
      <c r="AU226" s="138"/>
      <c r="AV226" s="138"/>
      <c r="AW226" s="138"/>
      <c r="AX226" s="138"/>
      <c r="AY226" s="138"/>
      <c r="AZ226" s="138"/>
      <c r="BA226" s="138"/>
      <c r="BB226" s="138"/>
      <c r="BC226" s="138"/>
      <c r="BD226" s="142">
        <v>1</v>
      </c>
    </row>
    <row r="227" spans="1:58" s="145" customFormat="1" ht="21" customHeight="1" x14ac:dyDescent="0.25">
      <c r="A227" s="138"/>
      <c r="B227" s="734"/>
      <c r="C227" s="507"/>
      <c r="D227" s="508" t="s">
        <v>1683</v>
      </c>
      <c r="E227" s="509">
        <f>IF(E224=0,0,E226/E224)</f>
        <v>0.5</v>
      </c>
      <c r="F227" s="510"/>
      <c r="G227" s="508" t="s">
        <v>1683</v>
      </c>
      <c r="H227" s="509">
        <f>IF(H224=0,0,IF(H225=0,0,H225/H224))</f>
        <v>0.5</v>
      </c>
      <c r="I227" s="511"/>
      <c r="J227" s="508" t="s">
        <v>1689</v>
      </c>
      <c r="K227" s="536">
        <f>K224-K226</f>
        <v>0.5</v>
      </c>
      <c r="L227" s="138"/>
      <c r="M227" s="734"/>
      <c r="N227" s="531">
        <v>0.08</v>
      </c>
      <c r="O227" s="532" t="s">
        <v>1691</v>
      </c>
      <c r="P227" s="532"/>
      <c r="Q227" s="532"/>
      <c r="R227" s="537">
        <f>R225*N227</f>
        <v>0.56000000000000005</v>
      </c>
      <c r="S227" s="538">
        <v>0</v>
      </c>
      <c r="T227" s="535">
        <f t="shared" si="12"/>
        <v>0.56000000000000005</v>
      </c>
      <c r="U227" s="138"/>
      <c r="V227" s="138"/>
      <c r="W227" s="138"/>
      <c r="X227" s="138"/>
      <c r="Y227" s="138"/>
      <c r="Z227" s="138"/>
      <c r="AA227" s="138"/>
      <c r="AB227" s="138"/>
      <c r="AC227" s="138"/>
      <c r="AD227" s="138"/>
      <c r="AE227" s="138"/>
      <c r="AF227" s="138"/>
      <c r="AG227" s="138"/>
      <c r="AH227" s="138"/>
      <c r="AI227" s="138"/>
      <c r="AJ227" s="138"/>
      <c r="AK227" s="138"/>
      <c r="AL227" s="138"/>
      <c r="AM227" s="138"/>
      <c r="AN227" s="138"/>
      <c r="AO227" s="138"/>
      <c r="AP227" s="138"/>
      <c r="AQ227" s="138"/>
      <c r="AR227" s="138"/>
      <c r="AS227" s="138"/>
      <c r="AT227" s="138"/>
      <c r="AU227" s="138"/>
      <c r="AV227" s="138"/>
      <c r="AW227" s="138"/>
      <c r="AX227" s="138"/>
      <c r="AY227" s="138"/>
      <c r="AZ227" s="138"/>
      <c r="BA227" s="138"/>
      <c r="BB227" s="138"/>
      <c r="BC227" s="138"/>
      <c r="BD227" s="142">
        <v>1</v>
      </c>
    </row>
    <row r="228" spans="1:58" s="145" customFormat="1" ht="21" customHeight="1" x14ac:dyDescent="0.25">
      <c r="A228" s="138"/>
      <c r="B228" s="734"/>
      <c r="C228" s="756" t="s">
        <v>1670</v>
      </c>
      <c r="D228" s="756"/>
      <c r="E228" s="756"/>
      <c r="F228" s="756"/>
      <c r="G228" s="756"/>
      <c r="H228" s="756"/>
      <c r="I228" s="756"/>
      <c r="J228" s="756"/>
      <c r="K228" s="757"/>
      <c r="L228" s="138"/>
      <c r="M228" s="734"/>
      <c r="N228" s="531">
        <v>0.2</v>
      </c>
      <c r="O228" s="532" t="s">
        <v>1692</v>
      </c>
      <c r="P228" s="532"/>
      <c r="Q228" s="532"/>
      <c r="R228" s="537">
        <f>R225*N228</f>
        <v>1.4000000000000001</v>
      </c>
      <c r="S228" s="538">
        <v>0</v>
      </c>
      <c r="T228" s="535">
        <f t="shared" si="12"/>
        <v>1.4000000000000001</v>
      </c>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c r="AR228" s="138"/>
      <c r="AS228" s="138"/>
      <c r="AT228" s="138"/>
      <c r="AU228" s="138"/>
      <c r="AV228" s="138"/>
      <c r="AW228" s="138"/>
      <c r="AX228" s="138"/>
      <c r="AY228" s="138"/>
      <c r="AZ228" s="138"/>
      <c r="BA228" s="138"/>
      <c r="BB228" s="138"/>
      <c r="BC228" s="138"/>
      <c r="BD228" s="142">
        <v>1</v>
      </c>
    </row>
    <row r="229" spans="1:58" s="145" customFormat="1" ht="21" customHeight="1" x14ac:dyDescent="0.25">
      <c r="A229" s="138"/>
      <c r="B229" s="734"/>
      <c r="C229" s="210">
        <v>8</v>
      </c>
      <c r="D229" s="210">
        <v>8</v>
      </c>
      <c r="E229" s="210">
        <v>11</v>
      </c>
      <c r="F229" s="210">
        <v>8</v>
      </c>
      <c r="G229" s="210">
        <v>8</v>
      </c>
      <c r="H229" s="210">
        <v>11</v>
      </c>
      <c r="I229" s="210">
        <v>8</v>
      </c>
      <c r="J229" s="210">
        <v>8</v>
      </c>
      <c r="K229" s="211">
        <v>11</v>
      </c>
      <c r="L229" s="138"/>
      <c r="M229" s="734"/>
      <c r="N229" s="531">
        <v>0.55000000000000004</v>
      </c>
      <c r="O229" s="532" t="s">
        <v>1693</v>
      </c>
      <c r="P229" s="532"/>
      <c r="Q229" s="532"/>
      <c r="R229" s="537">
        <f>R225*N229</f>
        <v>3.8500000000000005</v>
      </c>
      <c r="S229" s="538">
        <v>0</v>
      </c>
      <c r="T229" s="535">
        <f t="shared" si="12"/>
        <v>3.8500000000000005</v>
      </c>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c r="AR229" s="138"/>
      <c r="AS229" s="138"/>
      <c r="AT229" s="138"/>
      <c r="AU229" s="138"/>
      <c r="AV229" s="138"/>
      <c r="AW229" s="138"/>
      <c r="AX229" s="138"/>
      <c r="AY229" s="138"/>
      <c r="AZ229" s="138"/>
      <c r="BA229" s="138"/>
      <c r="BB229" s="138"/>
      <c r="BC229" s="138"/>
      <c r="BD229" s="142">
        <v>1</v>
      </c>
    </row>
    <row r="230" spans="1:58" s="145" customFormat="1" ht="21" customHeight="1" thickBot="1" x14ac:dyDescent="0.3">
      <c r="A230" s="138"/>
      <c r="B230" s="735"/>
      <c r="C230" s="217">
        <f t="shared" ref="C230:K230" ca="1" si="13">CELL("largeur",C230)</f>
        <v>11</v>
      </c>
      <c r="D230" s="217">
        <f t="shared" ca="1" si="13"/>
        <v>18</v>
      </c>
      <c r="E230" s="217">
        <f t="shared" ca="1" si="13"/>
        <v>11</v>
      </c>
      <c r="F230" s="217">
        <f t="shared" ca="1" si="13"/>
        <v>11</v>
      </c>
      <c r="G230" s="217">
        <f t="shared" ca="1" si="13"/>
        <v>11</v>
      </c>
      <c r="H230" s="217">
        <f t="shared" ca="1" si="13"/>
        <v>11</v>
      </c>
      <c r="I230" s="217">
        <f t="shared" ca="1" si="13"/>
        <v>14</v>
      </c>
      <c r="J230" s="217">
        <f t="shared" ca="1" si="13"/>
        <v>16</v>
      </c>
      <c r="K230" s="218">
        <f t="shared" ca="1" si="13"/>
        <v>14</v>
      </c>
      <c r="L230" s="138"/>
      <c r="M230" s="734"/>
      <c r="N230" s="531">
        <v>0.02</v>
      </c>
      <c r="O230" s="532" t="s">
        <v>1694</v>
      </c>
      <c r="P230" s="532"/>
      <c r="Q230" s="532"/>
      <c r="R230" s="537">
        <f>R225*N230</f>
        <v>0.14000000000000001</v>
      </c>
      <c r="S230" s="538">
        <v>50</v>
      </c>
      <c r="T230" s="535">
        <f t="shared" si="12"/>
        <v>0.28000000000000003</v>
      </c>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c r="AR230" s="138"/>
      <c r="AS230" s="138"/>
      <c r="AT230" s="138"/>
      <c r="AU230" s="138"/>
      <c r="AV230" s="138"/>
      <c r="AW230" s="138"/>
      <c r="AX230" s="138"/>
      <c r="AY230" s="138"/>
      <c r="AZ230" s="138"/>
      <c r="BA230" s="138"/>
      <c r="BB230" s="138"/>
      <c r="BC230" s="138"/>
      <c r="BD230" s="142">
        <v>1</v>
      </c>
    </row>
    <row r="231" spans="1:58" s="145" customFormat="1" ht="21" customHeight="1" thickBot="1" x14ac:dyDescent="0.3">
      <c r="A231" s="138">
        <v>1</v>
      </c>
      <c r="B231" s="138">
        <v>1</v>
      </c>
      <c r="C231" s="138">
        <v>1</v>
      </c>
      <c r="D231" s="138">
        <v>1</v>
      </c>
      <c r="E231" s="138">
        <v>1</v>
      </c>
      <c r="F231" s="138">
        <v>1</v>
      </c>
      <c r="G231" s="138">
        <v>1</v>
      </c>
      <c r="H231" s="138">
        <v>1</v>
      </c>
      <c r="I231" s="138"/>
      <c r="J231" s="138"/>
      <c r="K231" s="138"/>
      <c r="L231" s="138"/>
      <c r="M231" s="734"/>
      <c r="N231" s="531"/>
      <c r="O231" s="532"/>
      <c r="P231" s="532"/>
      <c r="Q231" s="532"/>
      <c r="R231" s="537">
        <f>R225*N231</f>
        <v>0</v>
      </c>
      <c r="S231" s="538"/>
      <c r="T231" s="535">
        <f t="shared" si="12"/>
        <v>0</v>
      </c>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c r="AR231" s="138"/>
      <c r="AS231" s="138"/>
      <c r="AT231" s="138"/>
      <c r="AU231" s="138"/>
      <c r="AV231" s="138"/>
      <c r="AW231" s="138"/>
      <c r="AX231" s="138"/>
      <c r="AY231" s="138"/>
      <c r="AZ231" s="138"/>
      <c r="BA231" s="138"/>
      <c r="BB231" s="138"/>
      <c r="BC231" s="138"/>
      <c r="BD231" s="142">
        <v>1</v>
      </c>
    </row>
    <row r="232" spans="1:58" s="145" customFormat="1" ht="21" customHeight="1" x14ac:dyDescent="0.25">
      <c r="A232" s="138">
        <v>1</v>
      </c>
      <c r="B232" s="168" t="s">
        <v>1505</v>
      </c>
      <c r="C232" s="762" t="s">
        <v>1695</v>
      </c>
      <c r="D232" s="762"/>
      <c r="E232" s="762"/>
      <c r="F232" s="762"/>
      <c r="G232" s="762"/>
      <c r="H232" s="763"/>
      <c r="I232" s="138"/>
      <c r="J232" s="138"/>
      <c r="K232" s="138"/>
      <c r="L232" s="138"/>
      <c r="M232" s="734"/>
      <c r="N232" s="531"/>
      <c r="O232" s="532"/>
      <c r="P232" s="532"/>
      <c r="Q232" s="532"/>
      <c r="R232" s="537">
        <f>R225*N232</f>
        <v>0</v>
      </c>
      <c r="S232" s="538"/>
      <c r="T232" s="535">
        <f t="shared" si="12"/>
        <v>0</v>
      </c>
      <c r="U232" s="138"/>
      <c r="V232" s="138"/>
      <c r="W232" s="138"/>
      <c r="X232" s="138"/>
      <c r="Y232" s="138"/>
      <c r="Z232" s="138"/>
      <c r="AA232" s="138"/>
      <c r="AB232" s="138"/>
      <c r="AC232" s="138"/>
      <c r="AD232" s="138"/>
      <c r="AE232" s="138"/>
      <c r="AF232" s="138"/>
      <c r="AG232" s="138"/>
      <c r="AH232" s="138"/>
      <c r="AI232" s="138"/>
      <c r="AJ232" s="138"/>
      <c r="AK232" s="138"/>
      <c r="AL232" s="138"/>
      <c r="AM232" s="138"/>
      <c r="AN232" s="138"/>
      <c r="AO232" s="138"/>
      <c r="AP232" s="138"/>
      <c r="AQ232" s="138"/>
      <c r="AR232" s="138"/>
      <c r="AS232" s="138"/>
      <c r="AT232" s="138"/>
      <c r="AU232" s="138"/>
      <c r="AV232" s="138"/>
      <c r="AW232" s="138"/>
      <c r="AX232" s="138"/>
      <c r="AY232" s="138"/>
      <c r="AZ232" s="138"/>
      <c r="BA232" s="138"/>
      <c r="BB232" s="138"/>
      <c r="BC232" s="138"/>
      <c r="BD232" s="142">
        <v>1</v>
      </c>
    </row>
    <row r="233" spans="1:58" s="145" customFormat="1" ht="21" customHeight="1" x14ac:dyDescent="0.25">
      <c r="A233" s="138">
        <v>1</v>
      </c>
      <c r="B233" s="764">
        <v>3</v>
      </c>
      <c r="C233" s="491" t="str">
        <f>ADDRESS(ROW(),COLUMN(),4)</f>
        <v>C233</v>
      </c>
      <c r="D233" s="444" t="s">
        <v>1665</v>
      </c>
      <c r="E233" s="539"/>
      <c r="F233" s="540"/>
      <c r="G233" s="541"/>
      <c r="H233" s="542"/>
      <c r="I233" s="138"/>
      <c r="J233" s="138"/>
      <c r="K233" s="138"/>
      <c r="L233" s="138"/>
      <c r="M233" s="734"/>
      <c r="N233" s="531"/>
      <c r="O233" s="532"/>
      <c r="P233" s="532"/>
      <c r="Q233" s="532"/>
      <c r="R233" s="537">
        <f>R225*N233</f>
        <v>0</v>
      </c>
      <c r="S233" s="538"/>
      <c r="T233" s="535">
        <f t="shared" si="12"/>
        <v>0</v>
      </c>
      <c r="U233" s="138"/>
      <c r="V233" s="138"/>
      <c r="W233" s="138"/>
      <c r="X233" s="138"/>
      <c r="Y233" s="138"/>
      <c r="Z233" s="138"/>
      <c r="AA233" s="138"/>
      <c r="AB233" s="138"/>
      <c r="AC233" s="138"/>
      <c r="AD233" s="138"/>
      <c r="AE233" s="138"/>
      <c r="AF233" s="138"/>
      <c r="AG233" s="138"/>
      <c r="AH233" s="138"/>
      <c r="AI233" s="138"/>
      <c r="AJ233" s="138"/>
      <c r="AK233" s="138"/>
      <c r="AL233" s="138"/>
      <c r="AM233" s="138"/>
      <c r="AN233" s="138"/>
      <c r="AO233" s="138"/>
      <c r="AP233" s="138"/>
      <c r="AQ233" s="138"/>
      <c r="AR233" s="138"/>
      <c r="AS233" s="138"/>
      <c r="AT233" s="138"/>
      <c r="AU233" s="138"/>
      <c r="AV233" s="138"/>
      <c r="AW233" s="138"/>
      <c r="AX233" s="138"/>
      <c r="AY233" s="138"/>
      <c r="AZ233" s="138"/>
      <c r="BA233" s="138"/>
      <c r="BB233" s="138"/>
      <c r="BC233" s="138"/>
      <c r="BD233" s="142">
        <v>1</v>
      </c>
    </row>
    <row r="234" spans="1:58" s="145" customFormat="1" ht="21" customHeight="1" x14ac:dyDescent="0.25">
      <c r="A234" s="138">
        <v>1</v>
      </c>
      <c r="B234" s="764"/>
      <c r="C234" s="727" t="s">
        <v>1696</v>
      </c>
      <c r="D234" s="727"/>
      <c r="E234" s="544" t="s">
        <v>1697</v>
      </c>
      <c r="F234" s="543" t="s">
        <v>1698</v>
      </c>
      <c r="G234" s="728" t="s">
        <v>1699</v>
      </c>
      <c r="H234" s="729"/>
      <c r="I234" s="138"/>
      <c r="J234" s="138"/>
      <c r="K234" s="138"/>
      <c r="L234" s="138"/>
      <c r="M234" s="734"/>
      <c r="N234" s="531"/>
      <c r="O234" s="532"/>
      <c r="P234" s="532"/>
      <c r="Q234" s="532"/>
      <c r="R234" s="537">
        <f>R225*N234</f>
        <v>0</v>
      </c>
      <c r="S234" s="538"/>
      <c r="T234" s="535">
        <f t="shared" si="12"/>
        <v>0</v>
      </c>
      <c r="U234" s="138"/>
      <c r="V234" s="138"/>
      <c r="W234" s="138"/>
      <c r="X234" s="138"/>
      <c r="Y234" s="138"/>
      <c r="Z234" s="138"/>
      <c r="AA234" s="138"/>
      <c r="AB234" s="138"/>
      <c r="AC234" s="138"/>
      <c r="AD234" s="138"/>
      <c r="AE234" s="138"/>
      <c r="AF234" s="138"/>
      <c r="AG234" s="138"/>
      <c r="AH234" s="138"/>
      <c r="AI234" s="138"/>
      <c r="AJ234" s="138"/>
      <c r="AK234" s="138"/>
      <c r="AL234" s="138"/>
      <c r="AM234" s="138"/>
      <c r="AN234" s="138"/>
      <c r="AO234" s="138"/>
      <c r="AP234" s="138"/>
      <c r="AQ234" s="138"/>
      <c r="AR234" s="138"/>
      <c r="AS234" s="138"/>
      <c r="AT234" s="138"/>
      <c r="AU234" s="138"/>
      <c r="AV234" s="138"/>
      <c r="AW234" s="138"/>
      <c r="AX234" s="138"/>
      <c r="AY234" s="138"/>
      <c r="AZ234" s="138"/>
      <c r="BA234" s="138"/>
      <c r="BB234" s="138"/>
      <c r="BC234" s="138"/>
      <c r="BD234" s="142">
        <v>1</v>
      </c>
    </row>
    <row r="235" spans="1:58" s="145" customFormat="1" ht="21" customHeight="1" x14ac:dyDescent="0.25">
      <c r="A235" s="138">
        <v>1</v>
      </c>
      <c r="B235" s="764"/>
      <c r="C235" s="738">
        <v>20</v>
      </c>
      <c r="D235" s="739">
        <f>C235/100</f>
        <v>0.2</v>
      </c>
      <c r="E235" s="545" t="s">
        <v>1700</v>
      </c>
      <c r="F235" s="546">
        <v>1</v>
      </c>
      <c r="G235" s="547">
        <f>(C235*F235)*10</f>
        <v>200</v>
      </c>
      <c r="H235" s="548">
        <f>G235/1000</f>
        <v>0.2</v>
      </c>
      <c r="I235" s="138"/>
      <c r="J235" s="138"/>
      <c r="K235" s="138"/>
      <c r="L235" s="138"/>
      <c r="M235" s="734"/>
      <c r="N235" s="549"/>
      <c r="O235" s="550"/>
      <c r="P235" s="550"/>
      <c r="Q235" s="550"/>
      <c r="R235" s="551">
        <f>R225*N235</f>
        <v>0</v>
      </c>
      <c r="S235" s="552"/>
      <c r="T235" s="553">
        <f t="shared" si="12"/>
        <v>0</v>
      </c>
      <c r="U235" s="138"/>
      <c r="V235" s="138"/>
      <c r="W235" s="138"/>
      <c r="X235" s="138"/>
      <c r="Y235" s="138"/>
      <c r="Z235" s="138"/>
      <c r="AA235" s="138"/>
      <c r="AB235" s="138"/>
      <c r="AC235" s="138"/>
      <c r="AD235" s="138"/>
      <c r="AE235" s="138"/>
      <c r="AF235" s="138"/>
      <c r="AG235" s="138"/>
      <c r="AH235" s="138"/>
      <c r="AI235" s="138"/>
      <c r="AJ235" s="138"/>
      <c r="AK235" s="138"/>
      <c r="AL235" s="138"/>
      <c r="AM235" s="138"/>
      <c r="AN235" s="138"/>
      <c r="AO235" s="138"/>
      <c r="AP235" s="138"/>
      <c r="AQ235" s="138"/>
      <c r="AR235" s="138"/>
      <c r="AS235" s="138"/>
      <c r="AT235" s="138"/>
      <c r="AU235" s="138"/>
      <c r="AV235" s="138"/>
      <c r="AW235" s="138"/>
      <c r="AX235" s="138"/>
      <c r="AY235" s="138"/>
      <c r="AZ235" s="138"/>
      <c r="BA235" s="138"/>
      <c r="BB235" s="138"/>
      <c r="BC235" s="138"/>
      <c r="BD235" s="142">
        <v>1</v>
      </c>
    </row>
    <row r="236" spans="1:58" s="145" customFormat="1" ht="21" customHeight="1" x14ac:dyDescent="0.25">
      <c r="A236" s="138">
        <v>1</v>
      </c>
      <c r="B236" s="764"/>
      <c r="C236" s="738"/>
      <c r="D236" s="739"/>
      <c r="E236" s="545" t="s">
        <v>1701</v>
      </c>
      <c r="F236" s="546">
        <v>1.03</v>
      </c>
      <c r="G236" s="547">
        <f>(C235*F236)*10</f>
        <v>206</v>
      </c>
      <c r="H236" s="548">
        <f>G236/1000</f>
        <v>0.20599999999999999</v>
      </c>
      <c r="I236" s="138"/>
      <c r="J236" s="138"/>
      <c r="K236" s="138"/>
      <c r="L236" s="138"/>
      <c r="M236" s="734"/>
      <c r="N236" s="758" t="s">
        <v>1702</v>
      </c>
      <c r="O236" s="758"/>
      <c r="P236" s="758"/>
      <c r="Q236" s="758"/>
      <c r="R236" s="758"/>
      <c r="S236" s="758"/>
      <c r="T236" s="759"/>
      <c r="U236" s="138"/>
      <c r="V236" s="138"/>
      <c r="W236" s="138"/>
      <c r="X236" s="138"/>
      <c r="Y236" s="138"/>
      <c r="Z236" s="138"/>
      <c r="AA236" s="138"/>
      <c r="AB236" s="138"/>
      <c r="AC236" s="138"/>
      <c r="AD236" s="138"/>
      <c r="AE236" s="138"/>
      <c r="AF236" s="138"/>
      <c r="AG236" s="138"/>
      <c r="AH236" s="138"/>
      <c r="AI236" s="138"/>
      <c r="AJ236" s="138"/>
      <c r="AK236" s="138"/>
      <c r="AL236" s="138"/>
      <c r="AM236" s="138"/>
      <c r="AN236" s="138"/>
      <c r="AO236" s="138"/>
      <c r="AP236" s="138"/>
      <c r="AQ236" s="138"/>
      <c r="AR236" s="138"/>
      <c r="AS236" s="138"/>
      <c r="AT236" s="138"/>
      <c r="AU236" s="138"/>
      <c r="AV236" s="138"/>
      <c r="AW236" s="138"/>
      <c r="AX236" s="138"/>
      <c r="AY236" s="138"/>
      <c r="AZ236" s="138"/>
      <c r="BA236" s="138"/>
      <c r="BB236" s="138"/>
      <c r="BC236" s="138"/>
      <c r="BD236" s="142">
        <v>1</v>
      </c>
    </row>
    <row r="237" spans="1:58" s="145" customFormat="1" ht="21" customHeight="1" x14ac:dyDescent="0.25">
      <c r="A237" s="138">
        <v>1</v>
      </c>
      <c r="B237" s="764"/>
      <c r="C237" s="738"/>
      <c r="D237" s="739"/>
      <c r="E237" s="545" t="s">
        <v>1703</v>
      </c>
      <c r="F237" s="546">
        <v>1.0149999999999999</v>
      </c>
      <c r="G237" s="547">
        <f>(F237*C235)*10</f>
        <v>202.99999999999997</v>
      </c>
      <c r="H237" s="548">
        <f>G237/1000</f>
        <v>0.20299999999999996</v>
      </c>
      <c r="I237" s="138"/>
      <c r="J237" s="138"/>
      <c r="K237" s="138"/>
      <c r="L237" s="138"/>
      <c r="M237" s="734"/>
      <c r="N237" s="554"/>
      <c r="O237" s="554" t="s">
        <v>1704</v>
      </c>
      <c r="P237" s="555"/>
      <c r="Q237" s="556" t="s">
        <v>1705</v>
      </c>
      <c r="R237" s="557"/>
      <c r="S237" s="557"/>
      <c r="T237" s="558"/>
      <c r="U237" s="138"/>
      <c r="V237" s="138"/>
      <c r="W237" s="138"/>
      <c r="X237" s="138"/>
      <c r="Y237" s="138"/>
      <c r="Z237" s="138"/>
      <c r="AA237" s="138"/>
      <c r="AB237" s="138"/>
      <c r="AC237" s="138"/>
      <c r="AD237" s="138"/>
      <c r="AE237" s="138"/>
      <c r="AF237" s="138"/>
      <c r="AG237" s="138"/>
      <c r="AH237" s="138"/>
      <c r="AI237" s="138"/>
      <c r="AJ237" s="138"/>
      <c r="AK237" s="138"/>
      <c r="AL237" s="138"/>
      <c r="AM237" s="138"/>
      <c r="AN237" s="138"/>
      <c r="AO237" s="138"/>
      <c r="AP237" s="138"/>
      <c r="AQ237" s="138"/>
      <c r="AR237" s="138"/>
      <c r="AS237" s="138"/>
      <c r="AT237" s="138"/>
      <c r="AU237" s="138"/>
      <c r="AV237" s="138"/>
      <c r="AW237" s="138"/>
      <c r="AX237" s="138"/>
      <c r="AY237" s="138"/>
      <c r="AZ237" s="138"/>
      <c r="BA237" s="138"/>
      <c r="BB237" s="138"/>
      <c r="BC237" s="138"/>
      <c r="BD237" s="142">
        <v>1</v>
      </c>
    </row>
    <row r="238" spans="1:58" s="145" customFormat="1" ht="21" customHeight="1" x14ac:dyDescent="0.25">
      <c r="A238" s="138">
        <v>1</v>
      </c>
      <c r="B238" s="764"/>
      <c r="C238" s="738"/>
      <c r="D238" s="739"/>
      <c r="E238" s="545" t="s">
        <v>1706</v>
      </c>
      <c r="F238" s="546">
        <v>0.92</v>
      </c>
      <c r="G238" s="547">
        <f>(F238*C235)*10</f>
        <v>184.00000000000003</v>
      </c>
      <c r="H238" s="548">
        <f>G238/1000</f>
        <v>0.18400000000000002</v>
      </c>
      <c r="I238" s="138"/>
      <c r="J238" s="138"/>
      <c r="K238" s="138"/>
      <c r="L238" s="138"/>
      <c r="M238" s="734"/>
      <c r="N238" s="555"/>
      <c r="O238" s="555" t="s">
        <v>1707</v>
      </c>
      <c r="P238" s="555"/>
      <c r="Q238" s="555" t="s">
        <v>1708</v>
      </c>
      <c r="R238" s="557"/>
      <c r="S238" s="555" t="s">
        <v>1686</v>
      </c>
      <c r="T238" s="558"/>
      <c r="U238" s="138"/>
      <c r="V238" s="138"/>
      <c r="W238" s="138"/>
      <c r="X238" s="138"/>
      <c r="Y238" s="138"/>
      <c r="Z238" s="138"/>
      <c r="AA238" s="138"/>
      <c r="AB238" s="138"/>
      <c r="AC238" s="138"/>
      <c r="AD238" s="138"/>
      <c r="AE238" s="138"/>
      <c r="AF238" s="138"/>
      <c r="AG238" s="138"/>
      <c r="AH238" s="138"/>
      <c r="AI238" s="138"/>
      <c r="AJ238" s="138"/>
      <c r="AK238" s="138"/>
      <c r="AL238" s="138"/>
      <c r="AM238" s="138"/>
      <c r="AN238" s="138"/>
      <c r="AO238" s="138"/>
      <c r="AP238" s="138"/>
      <c r="AQ238" s="138"/>
      <c r="AR238" s="138"/>
      <c r="AS238" s="138"/>
      <c r="AT238" s="138"/>
      <c r="AU238" s="138"/>
      <c r="AV238" s="138"/>
      <c r="AW238" s="138"/>
      <c r="AX238" s="138"/>
      <c r="AY238" s="138"/>
      <c r="AZ238" s="138"/>
      <c r="BA238" s="138"/>
      <c r="BB238" s="138"/>
      <c r="BC238" s="138"/>
      <c r="BD238" s="142">
        <v>1</v>
      </c>
    </row>
    <row r="239" spans="1:58" ht="21" customHeight="1" x14ac:dyDescent="0.25">
      <c r="A239" s="138">
        <v>1</v>
      </c>
      <c r="B239" s="764"/>
      <c r="C239" s="738"/>
      <c r="D239" s="739"/>
      <c r="E239" s="545" t="s">
        <v>1709</v>
      </c>
      <c r="F239" s="546">
        <v>0.8</v>
      </c>
      <c r="G239" s="547">
        <f>(F239*C235)*10</f>
        <v>160</v>
      </c>
      <c r="H239" s="548">
        <f>G239/1000</f>
        <v>0.16</v>
      </c>
      <c r="I239" s="138"/>
      <c r="J239" s="138"/>
      <c r="K239" s="138"/>
      <c r="L239" s="138"/>
      <c r="M239" s="734"/>
      <c r="N239" s="210">
        <v>10</v>
      </c>
      <c r="O239" s="210">
        <v>10</v>
      </c>
      <c r="P239" s="210">
        <v>10</v>
      </c>
      <c r="Q239" s="210">
        <v>10</v>
      </c>
      <c r="R239" s="210">
        <v>13</v>
      </c>
      <c r="S239" s="210">
        <v>8</v>
      </c>
      <c r="T239" s="211">
        <v>13</v>
      </c>
      <c r="U239" s="138"/>
      <c r="V239" s="138"/>
      <c r="W239" s="138"/>
      <c r="X239" s="138"/>
      <c r="Y239" s="138"/>
      <c r="Z239" s="138"/>
      <c r="AA239" s="138"/>
      <c r="AB239" s="138"/>
      <c r="AC239" s="138"/>
      <c r="AD239" s="138"/>
      <c r="AE239" s="138"/>
      <c r="AF239" s="138"/>
      <c r="AG239" s="138"/>
      <c r="AH239" s="138"/>
      <c r="AI239" s="138"/>
      <c r="AJ239" s="138"/>
      <c r="AK239" s="138"/>
      <c r="AL239" s="138"/>
      <c r="AM239" s="138"/>
      <c r="AN239" s="138"/>
      <c r="AO239" s="138"/>
      <c r="AP239" s="138"/>
      <c r="AQ239" s="138"/>
      <c r="AR239" s="138"/>
      <c r="AS239" s="138"/>
      <c r="AT239" s="138"/>
      <c r="AU239" s="138"/>
      <c r="AV239" s="138"/>
      <c r="AW239" s="138"/>
      <c r="AX239" s="138"/>
      <c r="AY239" s="138"/>
      <c r="AZ239" s="138"/>
      <c r="BA239" s="138"/>
      <c r="BB239" s="138"/>
      <c r="BC239" s="138"/>
      <c r="BD239" s="142">
        <v>1</v>
      </c>
      <c r="BE239" s="145"/>
      <c r="BF239" s="145"/>
    </row>
    <row r="240" spans="1:58" ht="21" customHeight="1" thickBot="1" x14ac:dyDescent="0.3">
      <c r="A240" s="138">
        <v>1</v>
      </c>
      <c r="B240" s="764"/>
      <c r="C240" s="760" t="s">
        <v>1710</v>
      </c>
      <c r="D240" s="760"/>
      <c r="E240" s="760"/>
      <c r="F240" s="760"/>
      <c r="G240" s="760"/>
      <c r="H240" s="761"/>
      <c r="I240" s="138"/>
      <c r="J240" s="138"/>
      <c r="K240" s="138"/>
      <c r="L240" s="138"/>
      <c r="M240" s="735"/>
      <c r="N240" s="217">
        <f ca="1">CELL("largeur",N240)</f>
        <v>14</v>
      </c>
      <c r="O240" s="217">
        <f t="shared" ref="O240:T240" ca="1" si="14">CELL("largeur",O240)</f>
        <v>14</v>
      </c>
      <c r="P240" s="217">
        <f t="shared" ca="1" si="14"/>
        <v>14</v>
      </c>
      <c r="Q240" s="217">
        <f t="shared" ca="1" si="14"/>
        <v>10</v>
      </c>
      <c r="R240" s="217">
        <f t="shared" ca="1" si="14"/>
        <v>10</v>
      </c>
      <c r="S240" s="217">
        <f ca="1">CELL("largeur",S240)</f>
        <v>10</v>
      </c>
      <c r="T240" s="218">
        <f t="shared" ca="1" si="14"/>
        <v>10</v>
      </c>
      <c r="U240" s="138"/>
      <c r="V240" s="138"/>
      <c r="W240" s="138"/>
      <c r="X240" s="138"/>
      <c r="Y240" s="138"/>
      <c r="Z240" s="138"/>
      <c r="AA240" s="138"/>
      <c r="AB240" s="138"/>
      <c r="AC240" s="138"/>
      <c r="AD240" s="138"/>
      <c r="AE240" s="138"/>
      <c r="AF240" s="138"/>
      <c r="AG240" s="138"/>
      <c r="AH240" s="138"/>
      <c r="AI240" s="138"/>
      <c r="AJ240" s="138"/>
      <c r="AK240" s="138"/>
      <c r="AL240" s="138"/>
      <c r="AM240" s="138"/>
      <c r="AN240" s="138"/>
      <c r="AO240" s="138"/>
      <c r="AP240" s="138"/>
      <c r="AQ240" s="138"/>
      <c r="AR240" s="138"/>
      <c r="AS240" s="138"/>
      <c r="AT240" s="138"/>
      <c r="AU240" s="138"/>
      <c r="AV240" s="138"/>
      <c r="AW240" s="138"/>
      <c r="AX240" s="138"/>
      <c r="AY240" s="138"/>
      <c r="AZ240" s="138"/>
      <c r="BA240" s="138"/>
      <c r="BB240" s="138"/>
      <c r="BC240" s="138"/>
      <c r="BD240" s="142">
        <v>1</v>
      </c>
      <c r="BE240" s="145"/>
      <c r="BF240" s="145"/>
    </row>
    <row r="241" spans="1:58" ht="21" customHeight="1" x14ac:dyDescent="0.25">
      <c r="A241" s="138">
        <v>1</v>
      </c>
      <c r="B241" s="764"/>
      <c r="C241" s="210">
        <v>8</v>
      </c>
      <c r="D241" s="210">
        <v>9</v>
      </c>
      <c r="E241" s="210">
        <v>11</v>
      </c>
      <c r="F241" s="210">
        <v>11</v>
      </c>
      <c r="G241" s="210">
        <v>11</v>
      </c>
      <c r="H241" s="559">
        <v>11</v>
      </c>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c r="AJ241" s="138"/>
      <c r="AK241" s="138"/>
      <c r="AL241" s="138"/>
      <c r="AM241" s="138"/>
      <c r="AN241" s="138"/>
      <c r="AO241" s="138"/>
      <c r="AP241" s="138"/>
      <c r="AQ241" s="138"/>
      <c r="AR241" s="138"/>
      <c r="AS241" s="138"/>
      <c r="AT241" s="138"/>
      <c r="AU241" s="138"/>
      <c r="AV241" s="138"/>
      <c r="AW241" s="138"/>
      <c r="AX241" s="138"/>
      <c r="AY241" s="138"/>
      <c r="AZ241" s="138"/>
      <c r="BA241" s="138"/>
      <c r="BB241" s="138"/>
      <c r="BC241" s="138"/>
      <c r="BD241" s="142">
        <v>1</v>
      </c>
      <c r="BE241" s="145"/>
      <c r="BF241" s="145"/>
    </row>
    <row r="242" spans="1:58" ht="21" customHeight="1" thickBot="1" x14ac:dyDescent="0.3">
      <c r="A242" s="138">
        <v>1</v>
      </c>
      <c r="B242" s="765"/>
      <c r="C242" s="217">
        <f t="shared" ref="C242:H242" ca="1" si="15">CELL("largeur",C242)</f>
        <v>11</v>
      </c>
      <c r="D242" s="217">
        <f t="shared" ca="1" si="15"/>
        <v>18</v>
      </c>
      <c r="E242" s="217">
        <f t="shared" ca="1" si="15"/>
        <v>11</v>
      </c>
      <c r="F242" s="217">
        <f t="shared" ca="1" si="15"/>
        <v>11</v>
      </c>
      <c r="G242" s="217">
        <f t="shared" ca="1" si="15"/>
        <v>11</v>
      </c>
      <c r="H242" s="560">
        <f t="shared" ca="1" si="15"/>
        <v>11</v>
      </c>
      <c r="I242" s="138"/>
      <c r="J242" s="138"/>
      <c r="K242" s="138"/>
      <c r="L242" s="138"/>
      <c r="M242" s="138"/>
      <c r="N242" s="138"/>
      <c r="O242" s="138"/>
      <c r="P242" s="138"/>
      <c r="Q242" s="138"/>
      <c r="R242" s="138"/>
      <c r="S242" s="138"/>
      <c r="T242" s="138"/>
      <c r="U242" s="138"/>
      <c r="BC242" s="138"/>
      <c r="BD242" s="142">
        <v>1</v>
      </c>
      <c r="BE242" s="145"/>
      <c r="BF242" s="145"/>
    </row>
    <row r="243" spans="1:58" ht="21" customHeight="1" x14ac:dyDescent="0.25">
      <c r="A243" s="138">
        <v>1</v>
      </c>
      <c r="B243" s="138">
        <v>1</v>
      </c>
      <c r="C243" s="138">
        <v>1</v>
      </c>
      <c r="D243" s="138">
        <v>1</v>
      </c>
      <c r="E243" s="138">
        <v>1</v>
      </c>
      <c r="F243" s="138">
        <v>1</v>
      </c>
      <c r="G243" s="138">
        <v>1</v>
      </c>
      <c r="H243" s="138">
        <v>1</v>
      </c>
      <c r="I243" s="138"/>
      <c r="J243" s="138"/>
      <c r="K243" s="138"/>
      <c r="L243" s="138"/>
      <c r="M243" s="138"/>
      <c r="N243" s="138"/>
      <c r="O243" s="138"/>
      <c r="P243" s="138"/>
      <c r="Q243" s="138"/>
      <c r="R243" s="138"/>
      <c r="S243" s="138"/>
      <c r="T243" s="138"/>
      <c r="U243" s="138"/>
      <c r="BC243" s="138"/>
      <c r="BD243" s="561" t="s">
        <v>1711</v>
      </c>
      <c r="BE243" s="145"/>
      <c r="BF243" s="145"/>
    </row>
    <row r="244" spans="1:58" x14ac:dyDescent="0.25">
      <c r="A244" s="142">
        <v>1</v>
      </c>
      <c r="B244" s="142">
        <v>1</v>
      </c>
      <c r="C244" s="142">
        <v>1</v>
      </c>
      <c r="D244" s="142">
        <v>1</v>
      </c>
      <c r="E244" s="142">
        <v>1</v>
      </c>
      <c r="F244" s="142">
        <v>1</v>
      </c>
      <c r="G244" s="142">
        <v>1</v>
      </c>
      <c r="H244" s="142">
        <v>1</v>
      </c>
      <c r="I244" s="142">
        <v>1</v>
      </c>
      <c r="J244" s="142">
        <v>1</v>
      </c>
      <c r="K244" s="142">
        <v>1</v>
      </c>
      <c r="L244" s="142">
        <v>1</v>
      </c>
      <c r="M244" s="142">
        <v>1</v>
      </c>
      <c r="N244" s="142">
        <v>1</v>
      </c>
      <c r="O244" s="142">
        <v>1</v>
      </c>
      <c r="P244" s="142">
        <v>1</v>
      </c>
      <c r="Q244" s="142">
        <v>1</v>
      </c>
      <c r="R244" s="142">
        <v>1</v>
      </c>
      <c r="S244" s="142">
        <v>1</v>
      </c>
      <c r="T244" s="142">
        <v>1</v>
      </c>
      <c r="U244" s="142">
        <v>1</v>
      </c>
      <c r="V244" s="142">
        <v>1</v>
      </c>
      <c r="W244" s="142">
        <v>1</v>
      </c>
      <c r="X244" s="142">
        <v>1</v>
      </c>
      <c r="Y244" s="142">
        <v>1</v>
      </c>
      <c r="Z244" s="142">
        <v>1</v>
      </c>
      <c r="AA244" s="142">
        <v>1</v>
      </c>
      <c r="AB244" s="142">
        <v>1</v>
      </c>
      <c r="AC244" s="142">
        <v>1</v>
      </c>
      <c r="AD244" s="142">
        <v>1</v>
      </c>
      <c r="AE244" s="142">
        <v>1</v>
      </c>
      <c r="AF244" s="142">
        <v>1</v>
      </c>
      <c r="AG244" s="142">
        <v>1</v>
      </c>
      <c r="AH244" s="142">
        <v>1</v>
      </c>
      <c r="AI244" s="142">
        <v>1</v>
      </c>
      <c r="AJ244" s="142">
        <v>1</v>
      </c>
      <c r="AK244" s="142">
        <v>1</v>
      </c>
      <c r="AL244" s="142">
        <v>1</v>
      </c>
      <c r="AM244" s="142">
        <v>1</v>
      </c>
      <c r="AN244" s="142">
        <v>1</v>
      </c>
      <c r="AO244" s="142">
        <v>1</v>
      </c>
      <c r="AP244" s="142">
        <v>1</v>
      </c>
      <c r="AQ244" s="142">
        <v>1</v>
      </c>
      <c r="AR244" s="142">
        <v>1</v>
      </c>
      <c r="AS244" s="142">
        <v>1</v>
      </c>
      <c r="AT244" s="142">
        <v>1</v>
      </c>
      <c r="AU244" s="142">
        <v>1</v>
      </c>
      <c r="AV244" s="142">
        <v>1</v>
      </c>
      <c r="AW244" s="142">
        <v>1</v>
      </c>
      <c r="AX244" s="142">
        <v>1</v>
      </c>
      <c r="AY244" s="142">
        <v>1</v>
      </c>
      <c r="AZ244" s="142">
        <v>1</v>
      </c>
      <c r="BA244" s="142">
        <v>1</v>
      </c>
      <c r="BB244" s="142">
        <v>1</v>
      </c>
      <c r="BC244" s="142">
        <v>1</v>
      </c>
      <c r="BD244" s="562" t="str">
        <f>ADDRESS(ROW(),COLUMN(),4)</f>
        <v>BD244</v>
      </c>
      <c r="BE244" s="145"/>
      <c r="BF244" s="145"/>
    </row>
  </sheetData>
  <mergeCells count="61">
    <mergeCell ref="C235:C239"/>
    <mergeCell ref="D235:D239"/>
    <mergeCell ref="N218:T218"/>
    <mergeCell ref="B219:B230"/>
    <mergeCell ref="M219:M240"/>
    <mergeCell ref="N220:O221"/>
    <mergeCell ref="P220:T221"/>
    <mergeCell ref="N222:N223"/>
    <mergeCell ref="O222:O223"/>
    <mergeCell ref="P222:S223"/>
    <mergeCell ref="T222:T223"/>
    <mergeCell ref="C228:K228"/>
    <mergeCell ref="N236:T236"/>
    <mergeCell ref="C240:H240"/>
    <mergeCell ref="C232:H232"/>
    <mergeCell ref="B233:B242"/>
    <mergeCell ref="C234:D234"/>
    <mergeCell ref="G234:H234"/>
    <mergeCell ref="B169:B201"/>
    <mergeCell ref="C169:H169"/>
    <mergeCell ref="C189:H190"/>
    <mergeCell ref="C192:H192"/>
    <mergeCell ref="B204:B216"/>
    <mergeCell ref="C214:K214"/>
    <mergeCell ref="B167:B168"/>
    <mergeCell ref="C167:F167"/>
    <mergeCell ref="B108:B134"/>
    <mergeCell ref="C108:H108"/>
    <mergeCell ref="F111:H111"/>
    <mergeCell ref="C122:H123"/>
    <mergeCell ref="C125:H125"/>
    <mergeCell ref="B137:B138"/>
    <mergeCell ref="C137:F137"/>
    <mergeCell ref="B139:B165"/>
    <mergeCell ref="C139:H139"/>
    <mergeCell ref="F142:H142"/>
    <mergeCell ref="C153:H154"/>
    <mergeCell ref="C156:H156"/>
    <mergeCell ref="B106:B107"/>
    <mergeCell ref="C106:F106"/>
    <mergeCell ref="D66:H67"/>
    <mergeCell ref="C70:H71"/>
    <mergeCell ref="O74:S74"/>
    <mergeCell ref="C75:H76"/>
    <mergeCell ref="N75:N84"/>
    <mergeCell ref="O81:S82"/>
    <mergeCell ref="O87:U87"/>
    <mergeCell ref="O88:U88"/>
    <mergeCell ref="O102:O103"/>
    <mergeCell ref="P102:P103"/>
    <mergeCell ref="O105:O106"/>
    <mergeCell ref="V35:Y35"/>
    <mergeCell ref="AL35:AO35"/>
    <mergeCell ref="B41:B42"/>
    <mergeCell ref="C41:H41"/>
    <mergeCell ref="B43:B100"/>
    <mergeCell ref="C48:H49"/>
    <mergeCell ref="D54:H55"/>
    <mergeCell ref="D57:H58"/>
    <mergeCell ref="D60:H61"/>
    <mergeCell ref="D63:H64"/>
  </mergeCells>
  <conditionalFormatting sqref="B232">
    <cfRule type="expression" dxfId="20" priority="1" stopIfTrue="1">
      <formula>OR(ROW()=CELL("ligne"),COLUMN()=CELL("colonne"))</formula>
    </cfRule>
  </conditionalFormatting>
  <conditionalFormatting sqref="E113 E119">
    <cfRule type="cellIs" dxfId="19" priority="20" operator="equal">
      <formula>#REF!</formula>
    </cfRule>
    <cfRule type="cellIs" dxfId="18" priority="21" operator="equal">
      <formula>#REF!</formula>
    </cfRule>
  </conditionalFormatting>
  <conditionalFormatting sqref="E113">
    <cfRule type="cellIs" dxfId="17" priority="18" operator="equal">
      <formula>#REF!</formula>
    </cfRule>
    <cfRule type="cellIs" dxfId="16" priority="19" operator="equal">
      <formula>#REF!</formula>
    </cfRule>
  </conditionalFormatting>
  <conditionalFormatting sqref="E144 E150">
    <cfRule type="cellIs" dxfId="15" priority="12" operator="equal">
      <formula>#REF!</formula>
    </cfRule>
    <cfRule type="cellIs" dxfId="14" priority="13" operator="equal">
      <formula>#REF!</formula>
    </cfRule>
  </conditionalFormatting>
  <conditionalFormatting sqref="E144">
    <cfRule type="cellIs" dxfId="13" priority="10" operator="equal">
      <formula>#REF!</formula>
    </cfRule>
    <cfRule type="cellIs" dxfId="12" priority="11" operator="equal">
      <formula>#REF!</formula>
    </cfRule>
  </conditionalFormatting>
  <conditionalFormatting sqref="G113">
    <cfRule type="cellIs" dxfId="11" priority="16" operator="equal">
      <formula>#REF!</formula>
    </cfRule>
    <cfRule type="cellIs" dxfId="10" priority="17" operator="equal">
      <formula>#REF!</formula>
    </cfRule>
  </conditionalFormatting>
  <conditionalFormatting sqref="G179">
    <cfRule type="cellIs" dxfId="9" priority="2" operator="equal">
      <formula>#REF!</formula>
    </cfRule>
    <cfRule type="cellIs" dxfId="8" priority="3" operator="equal">
      <formula>#REF!</formula>
    </cfRule>
  </conditionalFormatting>
  <conditionalFormatting sqref="I103:I104">
    <cfRule type="cellIs" dxfId="7" priority="14" operator="equal">
      <formula>#REF!</formula>
    </cfRule>
    <cfRule type="cellIs" dxfId="6" priority="15" operator="equal">
      <formula>#REF!</formula>
    </cfRule>
  </conditionalFormatting>
  <conditionalFormatting sqref="J113">
    <cfRule type="cellIs" dxfId="5" priority="8" operator="equal">
      <formula>#REF!</formula>
    </cfRule>
    <cfRule type="cellIs" dxfId="4" priority="9" operator="equal">
      <formula>#REF!</formula>
    </cfRule>
  </conditionalFormatting>
  <conditionalFormatting sqref="J119">
    <cfRule type="cellIs" dxfId="3" priority="6" operator="equal">
      <formula>#REF!</formula>
    </cfRule>
    <cfRule type="cellIs" dxfId="2" priority="7" operator="equal">
      <formula>#REF!</formula>
    </cfRule>
  </conditionalFormatting>
  <conditionalFormatting sqref="J150">
    <cfRule type="cellIs" dxfId="1" priority="4" operator="equal">
      <formula>#REF!</formula>
    </cfRule>
    <cfRule type="cellIs" dxfId="0" priority="5" operator="equal">
      <formula>#REF!</formula>
    </cfRule>
  </conditionalFormatting>
  <hyperlinks>
    <hyperlink ref="D92" r:id="rId1" xr:uid="{1EFFA0DE-D777-4FBC-823C-901E6FC2ACFA}"/>
    <hyperlink ref="D94" r:id="rId2" xr:uid="{0022FD27-2CAB-44E7-AE4A-C45D4B61080B}"/>
    <hyperlink ref="F94" r:id="rId3" xr:uid="{15314DF6-2E63-444B-BC6C-FF61666C3276}"/>
    <hyperlink ref="F92" r:id="rId4" xr:uid="{69AC022D-F5FC-4E43-9431-8B09455381AB}"/>
    <hyperlink ref="D99" r:id="rId5" xr:uid="{FC8C27B8-5FBF-44E2-A204-553A1F388A3D}"/>
    <hyperlink ref="Q72" r:id="rId6" xr:uid="{45535D7A-0CE5-4671-AAE1-102BAF38A3A0}"/>
    <hyperlink ref="J31" r:id="rId7" xr:uid="{CA2CA79E-E83E-46C1-A9AA-A7A8DA2AD6BF}"/>
    <hyperlink ref="O87" r:id="rId8" xr:uid="{CBA77A9E-DB1C-464D-9A0E-DB68D95EB1D4}"/>
    <hyperlink ref="O88" r:id="rId9" xr:uid="{11FBF0F9-5299-4F00-BD37-7D06E3A55DF6}"/>
    <hyperlink ref="R60" r:id="rId10" xr:uid="{0909567E-E15F-4120-AE4F-644FA205E14F}"/>
  </hyperlinks>
  <pageMargins left="0.7" right="0.7" top="0.75" bottom="0.75" header="0.3" footer="0.3"/>
  <pageSetup paperSize="9" orientation="portrait" r:id="rId11"/>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Mode_emploi</vt:lpstr>
      <vt:lpstr>MOTEUR_C4</vt:lpstr>
      <vt:lpstr>Questions_150</vt:lpstr>
      <vt:lpstr>Grille_questions</vt:lpstr>
      <vt:lpstr>Dictionnaire_criteres</vt:lpstr>
      <vt:lpstr>ChatGPT</vt:lpstr>
      <vt:lpstr>Transmission des savoirs.2025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2026-04-28T21:50:43Z</dcterms:created>
  <dcterms:modified xsi:type="dcterms:W3CDTF">2026-06-03T20:43:46Z</dcterms:modified>
</cp:coreProperties>
</file>